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8_{68748DCD-0481-473D-8455-45D427926190}" xr6:coauthVersionLast="40" xr6:coauthVersionMax="40" xr10:uidLastSave="{00000000-0000-0000-0000-000000000000}"/>
  <bookViews>
    <workbookView xWindow="-110" yWindow="-110" windowWidth="19420" windowHeight="10420" xr2:uid="{00000000-000D-0000-FFFF-FFFF00000000}"/>
  </bookViews>
  <sheets>
    <sheet name="Цитаты" sheetId="12" r:id="rId1"/>
    <sheet name="Результаты" sheetId="10" r:id="rId2"/>
    <sheet name="Эмоции" sheetId="2" r:id="rId3"/>
    <sheet name="СЖ и Инферно" sheetId="11" r:id="rId4"/>
    <sheet name="Коммуникация" sheetId="3" r:id="rId5"/>
    <sheet name="Поведение" sheetId="4" r:id="rId6"/>
    <sheet name="Поведение шкалы" sheetId="5" r:id="rId7"/>
    <sheet name="Поведение1" sheetId="6" r:id="rId8"/>
    <sheet name="Поведение2" sheetId="7" r:id="rId9"/>
    <sheet name="Поведение3" sheetId="8" r:id="rId10"/>
    <sheet name="Поведение4" sheetId="9" r:id="rId11"/>
  </sheets>
  <calcPr calcId="191028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4" l="1"/>
  <c r="B22" i="4"/>
  <c r="F22" i="4" s="1"/>
  <c r="B16" i="11"/>
  <c r="B15" i="11"/>
  <c r="B14" i="11"/>
  <c r="B13" i="11"/>
  <c r="B12" i="11"/>
  <c r="B11" i="11"/>
  <c r="B10" i="11"/>
  <c r="B9" i="11"/>
  <c r="B8" i="11"/>
  <c r="G3" i="11"/>
  <c r="G4" i="11" s="1"/>
  <c r="E3" i="11"/>
  <c r="F3" i="11"/>
  <c r="B4" i="3"/>
  <c r="G4" i="3" s="1"/>
  <c r="B4" i="4"/>
  <c r="F4" i="4" s="1"/>
  <c r="B4" i="2"/>
  <c r="F4" i="11"/>
  <c r="B17" i="11"/>
  <c r="D4" i="2"/>
  <c r="I4" i="2" s="1"/>
  <c r="B3" i="2"/>
  <c r="G3" i="2" s="1"/>
  <c r="C3" i="2"/>
  <c r="H3" i="2" s="1"/>
  <c r="C2" i="2"/>
  <c r="H2" i="2" s="1"/>
  <c r="D2" i="2"/>
  <c r="I2" i="2" s="1"/>
  <c r="B2" i="2"/>
  <c r="G2" i="2" s="1"/>
  <c r="E2" i="2"/>
  <c r="J2" i="2" s="1"/>
  <c r="D3" i="2"/>
  <c r="I3" i="2" s="1"/>
  <c r="E3" i="2"/>
  <c r="C4" i="2"/>
  <c r="H4" i="2" s="1"/>
  <c r="E4" i="2"/>
  <c r="J4" i="2" s="1"/>
  <c r="C20" i="4"/>
  <c r="G20" i="4" s="1"/>
  <c r="B20" i="4"/>
  <c r="F20" i="4" s="1"/>
  <c r="D20" i="4"/>
  <c r="H20" i="4" s="1"/>
  <c r="C21" i="4"/>
  <c r="G21" i="4" s="1"/>
  <c r="B21" i="4"/>
  <c r="F21" i="4" s="1"/>
  <c r="D21" i="4"/>
  <c r="H21" i="4" s="1"/>
  <c r="C22" i="4"/>
  <c r="G22" i="4" s="1"/>
  <c r="C14" i="4"/>
  <c r="G14" i="4" s="1"/>
  <c r="B14" i="4"/>
  <c r="F14" i="4" s="1"/>
  <c r="D14" i="4"/>
  <c r="H14" i="4" s="1"/>
  <c r="C15" i="4"/>
  <c r="G15" i="4" s="1"/>
  <c r="B15" i="4"/>
  <c r="F15" i="4" s="1"/>
  <c r="D15" i="4"/>
  <c r="H15" i="4" s="1"/>
  <c r="C16" i="4"/>
  <c r="G16" i="4" s="1"/>
  <c r="B16" i="4"/>
  <c r="F16" i="4" s="1"/>
  <c r="D16" i="4"/>
  <c r="H16" i="4" s="1"/>
  <c r="C8" i="4"/>
  <c r="G8" i="4" s="1"/>
  <c r="B8" i="4"/>
  <c r="F8" i="4" s="1"/>
  <c r="D8" i="4"/>
  <c r="H8" i="4" s="1"/>
  <c r="C9" i="4"/>
  <c r="B9" i="4"/>
  <c r="F9" i="4" s="1"/>
  <c r="D9" i="4"/>
  <c r="C10" i="4"/>
  <c r="G10" i="4" s="1"/>
  <c r="B10" i="4"/>
  <c r="F10" i="4" s="1"/>
  <c r="D10" i="4"/>
  <c r="H10" i="4" s="1"/>
  <c r="C2" i="4"/>
  <c r="G2" i="4" s="1"/>
  <c r="B2" i="4"/>
  <c r="F2" i="4" s="1"/>
  <c r="D2" i="4"/>
  <c r="C3" i="4"/>
  <c r="G3" i="4" s="1"/>
  <c r="B3" i="4"/>
  <c r="F3" i="4" s="1"/>
  <c r="D3" i="4"/>
  <c r="H3" i="4" s="1"/>
  <c r="C4" i="4"/>
  <c r="G4" i="4" s="1"/>
  <c r="D4" i="4"/>
  <c r="H4" i="4" s="1"/>
  <c r="C2" i="3"/>
  <c r="H2" i="3" s="1"/>
  <c r="D2" i="3"/>
  <c r="I2" i="3" s="1"/>
  <c r="B2" i="3"/>
  <c r="E2" i="3"/>
  <c r="J2" i="3" s="1"/>
  <c r="C3" i="3"/>
  <c r="H3" i="3" s="1"/>
  <c r="D3" i="3"/>
  <c r="I3" i="3" s="1"/>
  <c r="B3" i="3"/>
  <c r="G3" i="3" s="1"/>
  <c r="E3" i="3"/>
  <c r="J3" i="3" s="1"/>
  <c r="C4" i="3"/>
  <c r="C5" i="3" s="1"/>
  <c r="D4" i="3"/>
  <c r="I4" i="3" s="1"/>
  <c r="E4" i="3"/>
  <c r="J4" i="3" s="1"/>
  <c r="H22" i="4"/>
  <c r="G4" i="2"/>
  <c r="D5" i="3" l="1"/>
  <c r="D6" i="3" s="1"/>
  <c r="E4" i="11"/>
  <c r="B23" i="4"/>
  <c r="B24" i="4" s="1"/>
  <c r="B5" i="2"/>
  <c r="B6" i="2" s="1"/>
  <c r="D5" i="4"/>
  <c r="D6" i="4" s="1"/>
  <c r="C11" i="4"/>
  <c r="C12" i="4" s="1"/>
  <c r="C23" i="4"/>
  <c r="C24" i="4" s="1"/>
  <c r="E5" i="3"/>
  <c r="E6" i="3" s="1"/>
  <c r="H2" i="4"/>
  <c r="B5" i="3"/>
  <c r="B6" i="3" s="1"/>
  <c r="B5" i="4"/>
  <c r="B17" i="4"/>
  <c r="C5" i="2"/>
  <c r="C6" i="2" s="1"/>
  <c r="G9" i="4"/>
  <c r="G2" i="3"/>
  <c r="C5" i="4"/>
  <c r="C6" i="4" s="1"/>
  <c r="D11" i="4"/>
  <c r="B11" i="4"/>
  <c r="C17" i="4"/>
  <c r="C18" i="4" s="1"/>
  <c r="E5" i="2"/>
  <c r="E6" i="2" s="1"/>
  <c r="C6" i="3"/>
  <c r="D5" i="2"/>
  <c r="D6" i="2" s="1"/>
  <c r="D23" i="4"/>
  <c r="H4" i="3"/>
  <c r="H9" i="4"/>
  <c r="D17" i="4"/>
  <c r="B3" i="11"/>
  <c r="C3" i="11" s="1"/>
  <c r="J3" i="2"/>
  <c r="F8" i="11" l="1"/>
  <c r="B6" i="4"/>
  <c r="B18" i="4"/>
  <c r="D12" i="4"/>
  <c r="B12" i="4"/>
  <c r="B4" i="11"/>
  <c r="C26" i="4"/>
  <c r="D18" i="4"/>
  <c r="D24" i="4"/>
  <c r="F9" i="11"/>
  <c r="B26" i="4" l="1"/>
  <c r="G8" i="11"/>
  <c r="G9" i="11" s="1"/>
  <c r="G10" i="11"/>
  <c r="D26" i="4"/>
  <c r="F10" i="11" s="1"/>
  <c r="F11" i="11" l="1"/>
  <c r="G1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8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(+;+-) &gt; (=;-)
по эмоциям и коммуникации</t>
        </r>
      </text>
    </comment>
    <comment ref="G8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Аффект и монолог больше, чем других реакций, а также низкая социальная желательность</t>
        </r>
      </text>
    </comment>
    <comment ref="G9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Социальная желательность, неравноправный диалог, отсутствие одержимости</t>
        </r>
      </text>
    </comment>
  </commentList>
</comments>
</file>

<file path=xl/sharedStrings.xml><?xml version="1.0" encoding="utf-8"?>
<sst xmlns="http://schemas.openxmlformats.org/spreadsheetml/2006/main" count="126" uniqueCount="73">
  <si>
    <t>Подблок 1</t>
  </si>
  <si>
    <t>Подблок 3</t>
  </si>
  <si>
    <t>Подблок 4</t>
  </si>
  <si>
    <t>Амбивалентный</t>
  </si>
  <si>
    <t>Апатия</t>
  </si>
  <si>
    <t>Семья</t>
  </si>
  <si>
    <t>Работа</t>
  </si>
  <si>
    <t>Социальный мир</t>
  </si>
  <si>
    <t>Монолог</t>
  </si>
  <si>
    <t>Диалог</t>
  </si>
  <si>
    <t>Сумбур</t>
  </si>
  <si>
    <t>Подблок 2</t>
  </si>
  <si>
    <t>Тщеславие</t>
  </si>
  <si>
    <t>Достоинство</t>
  </si>
  <si>
    <t>Самоуничижение</t>
  </si>
  <si>
    <t>Нетерпеливость</t>
  </si>
  <si>
    <t>Виктимность</t>
  </si>
  <si>
    <t>Гедонизм</t>
  </si>
  <si>
    <t>Благодарность</t>
  </si>
  <si>
    <t>Самодеструкция</t>
  </si>
  <si>
    <t>Упрямство</t>
  </si>
  <si>
    <t>Настойчивость</t>
  </si>
  <si>
    <t>Безволие</t>
  </si>
  <si>
    <t>Аффект</t>
  </si>
  <si>
    <t>Социальная желательность</t>
  </si>
  <si>
    <t>баллы</t>
  </si>
  <si>
    <t>%</t>
  </si>
  <si>
    <t>Инфернальные стратегии</t>
  </si>
  <si>
    <t>Подмена</t>
  </si>
  <si>
    <t>Псевдопомощь</t>
  </si>
  <si>
    <t>Предательство</t>
  </si>
  <si>
    <t>Цитата 1</t>
  </si>
  <si>
    <t>Цитата 2</t>
  </si>
  <si>
    <t>Серия 1</t>
  </si>
  <si>
    <t>Ставьте 1:</t>
  </si>
  <si>
    <t>Единственный ответ на зло — это зло. Люди ничего другого не понимают</t>
  </si>
  <si>
    <t>Жизнь — это чудесное приключение, достойное того, чтобы ради удач терпеть и неудачи</t>
  </si>
  <si>
    <t>Серия 2</t>
  </si>
  <si>
    <t>Серия 3</t>
  </si>
  <si>
    <t>Серия 4</t>
  </si>
  <si>
    <t>Серия 5</t>
  </si>
  <si>
    <t>Когда необходимо сделать выбор, а вы его не делаете, - это тоже выбор</t>
  </si>
  <si>
    <t>Мне хотелось остановиться, но я не мог. У меня не было другого счастья в жизни.</t>
  </si>
  <si>
    <t>Я не знаю, что заставляет людей искать друзей. Я не знаю, что влечет людей друг к другу. Мне не знакомы основанные на лжи социальные взаимоотношения</t>
  </si>
  <si>
    <t>Каждый из нас, в зависимости от обстоятельств, может быть дикарем или святым. Хороший человек отличается от плохого выбором.</t>
  </si>
  <si>
    <t>Прекрасное постигается путём изучения и больших усилий, дурное усваивается само собой, без труда.</t>
  </si>
  <si>
    <t>Бросьте меня в глухую темницу, для вас — это был бы конец… а для меня — это всего лишь начало. Там целый мир, где я свободен. Мир, который вы не завоевали!</t>
  </si>
  <si>
    <t xml:space="preserve">Посмотрите на меня сверху вниз - и увидите дурака. Посмотрите на меня снизу вверх - и увидите господина. Посмотрите мне прямо в лицо - и увидите себя! </t>
  </si>
  <si>
    <t>Если мы ненавидим кого-либо, то ненавидим в нем часть самого себя. То, что не является частью нас самих, не тревожит нас.</t>
  </si>
  <si>
    <t>Оценка цитат</t>
  </si>
  <si>
    <t>Итог:</t>
  </si>
  <si>
    <t>Серия 6</t>
  </si>
  <si>
    <t>Серия 7</t>
  </si>
  <si>
    <t>Серия 8</t>
  </si>
  <si>
    <t xml:space="preserve">Ваше общество так извращено, что нормальный человек в нём предстанет безумцем. </t>
  </si>
  <si>
    <t>Когда мне хочется прочесть книгу, я ее пишу.</t>
  </si>
  <si>
    <t xml:space="preserve">Вам давно пора оглянуться на самих себя. Вы живете лишь ради денег. Но ваш конец близок. Вы сами убиваете себя… </t>
  </si>
  <si>
    <t xml:space="preserve">Конечно, я мог бы стать алкашом, заглушать свои жизненные потребности. Но не для этого я изучал философские воззрения всех времен и народов, проходил университеты — жизненные и учебные, чтобы затравить свое сознание. </t>
  </si>
  <si>
    <t xml:space="preserve">Законы я не нарушал. Я их отодвигал и делал так, как считал нужным. </t>
  </si>
  <si>
    <t xml:space="preserve">Да я уж так, отстраненно, где-то не на земле, а выше, у Бога, что ли. Во Вселенной где-то, смотрю на все оттуда. Я же выше всего этого. </t>
  </si>
  <si>
    <t>Серия 9</t>
  </si>
  <si>
    <t>У меня нет родителей, поэтому я не умею любить людей.</t>
  </si>
  <si>
    <t>Человечность и душа, которой наделил меня Бог, существовали, но, к сожалению, разбились со временем.</t>
  </si>
  <si>
    <t>Уровень саморегуляции</t>
  </si>
  <si>
    <t>Одержимость</t>
  </si>
  <si>
    <t>Самообман</t>
  </si>
  <si>
    <t>Ресурсность</t>
  </si>
  <si>
    <t>Юродство</t>
  </si>
  <si>
    <t>Неравн. диалог</t>
  </si>
  <si>
    <t>Решительность</t>
  </si>
  <si>
    <t>Оптимум</t>
  </si>
  <si>
    <t>Выберите как более интересную одну из двух предложенных цитат и поставьте под ней 1. Затем повторите это действие с остальными парами цитат.</t>
  </si>
  <si>
    <t>Балл по Z-шкале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</si>
</sst>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9" fontId="0" fillId="0" borderId="0" xfId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2" borderId="0" xfId="0" applyFill="1" applyAlignment="1">
      <alignment vertical="top"/>
    </xf>
    <xf numFmtId="49" fontId="0" fillId="2" borderId="0" xfId="0" applyNumberForma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 applyAlignment="1">
      <alignment vertical="top"/>
    </xf>
    <xf numFmtId="49" fontId="0" fillId="5" borderId="0" xfId="0" applyNumberFormat="1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0" xfId="0" applyFill="1"/>
    <xf numFmtId="0" fontId="2" fillId="0" borderId="0" xfId="0" applyFont="1"/>
    <xf numFmtId="0" fontId="5" fillId="6" borderId="0" xfId="0" applyFont="1" applyFill="1"/>
    <xf numFmtId="1" fontId="5" fillId="6" borderId="0" xfId="0" applyNumberFormat="1" applyFont="1" applyFill="1"/>
    <xf numFmtId="1" fontId="0" fillId="3" borderId="0" xfId="0" applyNumberFormat="1" applyFill="1"/>
    <xf numFmtId="0" fontId="0" fillId="7" borderId="0" xfId="0" applyFill="1"/>
    <xf numFmtId="1" fontId="0" fillId="7" borderId="0" xfId="0" applyNumberFormat="1" applyFill="1"/>
    <xf numFmtId="1" fontId="0" fillId="2" borderId="0" xfId="0" applyNumberFormat="1" applyFill="1"/>
    <xf numFmtId="1" fontId="0" fillId="5" borderId="0" xfId="0" applyNumberFormat="1" applyFill="1"/>
    <xf numFmtId="0" fontId="0" fillId="8" borderId="0" xfId="0" applyFill="1"/>
    <xf numFmtId="1" fontId="0" fillId="8" borderId="0" xfId="0" applyNumberFormat="1" applyFill="1"/>
    <xf numFmtId="0" fontId="0" fillId="9" borderId="0" xfId="0" applyFill="1"/>
    <xf numFmtId="1" fontId="0" fillId="9" borderId="0" xfId="0" applyNumberFormat="1" applyFill="1"/>
    <xf numFmtId="1" fontId="0" fillId="4" borderId="0" xfId="0" applyNumberFormat="1" applyFill="1"/>
    <xf numFmtId="0" fontId="0" fillId="10" borderId="0" xfId="0" applyFill="1"/>
    <xf numFmtId="1" fontId="0" fillId="10" borderId="0" xfId="0" applyNumberFormat="1" applyFill="1"/>
  </cellXfs>
  <cellStyles count="2">
    <cellStyle name="Обычный" xfId="0" builtinId="0"/>
    <cellStyle name="Процентный" xfId="1" builtinId="5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0.10118971646032396"/>
          <c:y val="0.14031747004951334"/>
          <c:w val="0.82428337536474905"/>
          <c:h val="0.82727524263411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'СЖ и Инферно'!$B$7</c:f>
              <c:strCache>
                <c:ptCount val="1"/>
                <c:pt idx="0">
                  <c:v>Оценка цитат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Эссенциальное/инфернальное</c:v>
              </c:pt>
            </c:strLit>
          </c:cat>
          <c:val>
            <c:numRef>
              <c:f>'СЖ и Инферно'!$B$17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8-47D7-B8DE-78F86A499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500016"/>
        <c:axId val="484488536"/>
      </c:barChart>
      <c:catAx>
        <c:axId val="48450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84488536"/>
        <c:crosses val="autoZero"/>
        <c:auto val="1"/>
        <c:lblAlgn val="ctr"/>
        <c:lblOffset val="100"/>
        <c:noMultiLvlLbl val="0"/>
      </c:catAx>
      <c:valAx>
        <c:axId val="484488536"/>
        <c:scaling>
          <c:orientation val="minMax"/>
          <c:max val="10"/>
          <c:min val="-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84500016"/>
        <c:crosses val="autoZero"/>
        <c:crossBetween val="between"/>
        <c:dispUnits>
          <c:custUnit val="1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Подблок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Поведение!$B$1:$D$1</c:f>
              <c:strCache>
                <c:ptCount val="3"/>
                <c:pt idx="0">
                  <c:v>Тщеславие</c:v>
                </c:pt>
                <c:pt idx="1">
                  <c:v>Достоинство</c:v>
                </c:pt>
                <c:pt idx="2">
                  <c:v>Самоуничижение</c:v>
                </c:pt>
              </c:strCache>
            </c:strRef>
          </c:cat>
          <c:val>
            <c:numRef>
              <c:f>Поведение!$B$6:$D$6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5-4285-84CE-1A6F44495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128880"/>
        <c:axId val="110127216"/>
      </c:barChart>
      <c:catAx>
        <c:axId val="11012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0127216"/>
        <c:crosses val="autoZero"/>
        <c:auto val="1"/>
        <c:lblAlgn val="ctr"/>
        <c:lblOffset val="100"/>
        <c:noMultiLvlLbl val="0"/>
      </c:catAx>
      <c:valAx>
        <c:axId val="1101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012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Подблок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Поведение!$B$7:$D$7</c:f>
              <c:strCache>
                <c:ptCount val="3"/>
                <c:pt idx="0">
                  <c:v>Нетерпеливость</c:v>
                </c:pt>
                <c:pt idx="1">
                  <c:v>Решительность</c:v>
                </c:pt>
                <c:pt idx="2">
                  <c:v>Виктимность</c:v>
                </c:pt>
              </c:strCache>
            </c:strRef>
          </c:cat>
          <c:val>
            <c:numRef>
              <c:f>Поведение!$B$12:$D$12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2-4AE1-8934-1F249FA09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479648"/>
        <c:axId val="107480480"/>
      </c:barChart>
      <c:catAx>
        <c:axId val="10747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07480480"/>
        <c:crosses val="autoZero"/>
        <c:auto val="1"/>
        <c:lblAlgn val="ctr"/>
        <c:lblOffset val="100"/>
        <c:noMultiLvlLbl val="0"/>
      </c:catAx>
      <c:valAx>
        <c:axId val="10748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0747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Подблок</a:t>
            </a:r>
            <a:r>
              <a:rPr lang="uk-UA" baseline="0"/>
              <a:t> 3</a:t>
            </a:r>
            <a:endParaRPr lang="uk-U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Поведение!$B$13:$D$13</c:f>
              <c:strCache>
                <c:ptCount val="3"/>
                <c:pt idx="0">
                  <c:v>Гедонизм</c:v>
                </c:pt>
                <c:pt idx="1">
                  <c:v>Благодарность</c:v>
                </c:pt>
                <c:pt idx="2">
                  <c:v>Самодеструкция</c:v>
                </c:pt>
              </c:strCache>
            </c:strRef>
          </c:cat>
          <c:val>
            <c:numRef>
              <c:f>Поведение!$B$18:$D$18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C-4CCD-8FCB-1F4E5F813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545760"/>
        <c:axId val="113550752"/>
      </c:barChart>
      <c:catAx>
        <c:axId val="11354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3550752"/>
        <c:crosses val="autoZero"/>
        <c:auto val="1"/>
        <c:lblAlgn val="ctr"/>
        <c:lblOffset val="100"/>
        <c:noMultiLvlLbl val="0"/>
      </c:catAx>
      <c:valAx>
        <c:axId val="11355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354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Подблок</a:t>
            </a:r>
            <a:r>
              <a:rPr lang="ru-RU" baseline="0"/>
              <a:t> 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Поведение!$B$19:$D$19</c:f>
              <c:strCache>
                <c:ptCount val="3"/>
                <c:pt idx="0">
                  <c:v>Упрямство</c:v>
                </c:pt>
                <c:pt idx="1">
                  <c:v>Настойчивость</c:v>
                </c:pt>
                <c:pt idx="2">
                  <c:v>Безволие</c:v>
                </c:pt>
              </c:strCache>
            </c:strRef>
          </c:cat>
          <c:val>
            <c:numRef>
              <c:f>Поведение!$B$24:$D$24</c:f>
              <c:numCache>
                <c:formatCode>0.0</c:formatCode>
                <c:ptCount val="3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2-4DC9-9DCF-8CD6C828E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495728"/>
        <c:axId val="115492400"/>
      </c:barChart>
      <c:catAx>
        <c:axId val="11549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5492400"/>
        <c:crosses val="autoZero"/>
        <c:auto val="1"/>
        <c:lblAlgn val="ctr"/>
        <c:lblOffset val="100"/>
        <c:noMultiLvlLbl val="0"/>
      </c:catAx>
      <c:valAx>
        <c:axId val="11549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549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Семья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43-4239-BADB-21113884E4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F43-4239-BADB-21113884E4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F43-4239-BADB-21113884E4E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F43-4239-BADB-21113884E4E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F43-4239-BADB-21113884E4E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F43-4239-BADB-21113884E4E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Поведение!$F$1:$H$1</c:f>
              <c:strCache>
                <c:ptCount val="3"/>
                <c:pt idx="0">
                  <c:v>Тщеславие</c:v>
                </c:pt>
                <c:pt idx="1">
                  <c:v>Достоинство</c:v>
                </c:pt>
                <c:pt idx="2">
                  <c:v>Самоуничижение</c:v>
                </c:pt>
              </c:strCache>
            </c:strRef>
          </c:cat>
          <c:val>
            <c:numRef>
              <c:f>Поведение!$F$2:$H$2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43-4239-BADB-21113884E4E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Работа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39-4EC1-B352-4ABF68A145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39-4EC1-B352-4ABF68A145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39-4EC1-B352-4ABF68A1457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139-4EC1-B352-4ABF68A1457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139-4EC1-B352-4ABF68A1457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139-4EC1-B352-4ABF68A1457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Поведение!$F$1:$H$1</c:f>
              <c:strCache>
                <c:ptCount val="3"/>
                <c:pt idx="0">
                  <c:v>Тщеславие</c:v>
                </c:pt>
                <c:pt idx="1">
                  <c:v>Достоинство</c:v>
                </c:pt>
                <c:pt idx="2">
                  <c:v>Самоуничижение</c:v>
                </c:pt>
              </c:strCache>
            </c:strRef>
          </c:cat>
          <c:val>
            <c:numRef>
              <c:f>Поведение!$F$3:$H$3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39-4EC1-B352-4ABF68A1457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социальный</a:t>
            </a:r>
            <a:r>
              <a:rPr lang="ru-RU" baseline="0"/>
              <a:t> мир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5A2-41DD-A284-7D28957FC5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5A2-41DD-A284-7D28957FC5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5A2-41DD-A284-7D28957FC5C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5A2-41DD-A284-7D28957FC5C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5A2-41DD-A284-7D28957FC5C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5A2-41DD-A284-7D28957FC5C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Поведение!$F$1:$H$1</c:f>
              <c:strCache>
                <c:ptCount val="3"/>
                <c:pt idx="0">
                  <c:v>Тщеславие</c:v>
                </c:pt>
                <c:pt idx="1">
                  <c:v>Достоинство</c:v>
                </c:pt>
                <c:pt idx="2">
                  <c:v>Самоуничижение</c:v>
                </c:pt>
              </c:strCache>
            </c:strRef>
          </c:cat>
          <c:val>
            <c:numRef>
              <c:f>Поведение!$F$4:$H$4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A2-41DD-A284-7D28957FC5C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семья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070-4EC9-BF95-36247C9E64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070-4EC9-BF95-36247C9E64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70-4EC9-BF95-36247C9E649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070-4EC9-BF95-36247C9E649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070-4EC9-BF95-36247C9E649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070-4EC9-BF95-36247C9E649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Поведение!$F$7:$H$7</c:f>
              <c:strCache>
                <c:ptCount val="3"/>
                <c:pt idx="0">
                  <c:v>Нетерпеливость</c:v>
                </c:pt>
                <c:pt idx="1">
                  <c:v>Решительность</c:v>
                </c:pt>
                <c:pt idx="2">
                  <c:v>Виктимность</c:v>
                </c:pt>
              </c:strCache>
            </c:strRef>
          </c:cat>
          <c:val>
            <c:numRef>
              <c:f>Поведение!$F$8:$H$8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70-4EC9-BF95-36247C9E649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работа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FC8-4999-AC69-6D8805AE6A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FC8-4999-AC69-6D8805AE6A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FC8-4999-AC69-6D8805AE6A3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FC8-4999-AC69-6D8805AE6A37}"/>
                </c:ext>
              </c:extLst>
            </c:dLbl>
            <c:dLbl>
              <c:idx val="1"/>
              <c:layout>
                <c:manualLayout>
                  <c:x val="7.4999999999999997E-2"/>
                  <c:y val="-2.31481481481483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75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FC8-4999-AC69-6D8805AE6A3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FC8-4999-AC69-6D8805AE6A3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Поведение!$F$7:$H$7</c:f>
              <c:strCache>
                <c:ptCount val="3"/>
                <c:pt idx="0">
                  <c:v>Нетерпеливость</c:v>
                </c:pt>
                <c:pt idx="1">
                  <c:v>Решительность</c:v>
                </c:pt>
                <c:pt idx="2">
                  <c:v>Виктимность</c:v>
                </c:pt>
              </c:strCache>
            </c:strRef>
          </c:cat>
          <c:val>
            <c:numRef>
              <c:f>Поведение!$F$9:$H$9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C8-4999-AC69-6D8805AE6A37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социальный</a:t>
            </a:r>
            <a:r>
              <a:rPr lang="ru-RU" baseline="0"/>
              <a:t> мир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EB-4FF7-A445-C2C456DA8A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EB-4FF7-A445-C2C456DA8A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EB-4FF7-A445-C2C456DA8A1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2EB-4FF7-A445-C2C456DA8A1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2EB-4FF7-A445-C2C456DA8A1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2EB-4FF7-A445-C2C456DA8A1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Поведение!$F$7:$H$7</c:f>
              <c:strCache>
                <c:ptCount val="3"/>
                <c:pt idx="0">
                  <c:v>Нетерпеливость</c:v>
                </c:pt>
                <c:pt idx="1">
                  <c:v>Решительность</c:v>
                </c:pt>
                <c:pt idx="2">
                  <c:v>Виктимность</c:v>
                </c:pt>
              </c:strCache>
            </c:strRef>
          </c:cat>
          <c:val>
            <c:numRef>
              <c:f>Поведение!$F$10:$H$10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EB-4FF7-A445-C2C456DA8A1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Эмоции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Эмоции!$B$1:$E$1</c:f>
              <c:strCache>
                <c:ptCount val="4"/>
                <c:pt idx="0">
                  <c:v>Аффект</c:v>
                </c:pt>
                <c:pt idx="1">
                  <c:v>Амбивалентный</c:v>
                </c:pt>
                <c:pt idx="2">
                  <c:v>Оптимум</c:v>
                </c:pt>
                <c:pt idx="3">
                  <c:v>Апатия</c:v>
                </c:pt>
              </c:strCache>
            </c:strRef>
          </c:cat>
          <c:val>
            <c:numRef>
              <c:f>Эмоции!$B$6:$E$6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5-441F-AB79-BB77F8DA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4126063"/>
        <c:axId val="1304131055"/>
      </c:barChart>
      <c:catAx>
        <c:axId val="1304126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304131055"/>
        <c:crosses val="autoZero"/>
        <c:auto val="1"/>
        <c:lblAlgn val="ctr"/>
        <c:lblOffset val="100"/>
        <c:noMultiLvlLbl val="0"/>
      </c:catAx>
      <c:valAx>
        <c:axId val="1304131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304126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семья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EEF-40C0-8A85-AA429971BF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EEF-40C0-8A85-AA429971BF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EEF-40C0-8A85-AA429971BF0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EEF-40C0-8A85-AA429971BF0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EEF-40C0-8A85-AA429971BF0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EEF-40C0-8A85-AA429971BF0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Поведение!$F$13:$H$13</c:f>
              <c:strCache>
                <c:ptCount val="3"/>
                <c:pt idx="0">
                  <c:v>Гедонизм</c:v>
                </c:pt>
                <c:pt idx="1">
                  <c:v>Благодарность</c:v>
                </c:pt>
                <c:pt idx="2">
                  <c:v>Самодеструкция</c:v>
                </c:pt>
              </c:strCache>
            </c:strRef>
          </c:cat>
          <c:val>
            <c:numRef>
              <c:f>Поведение!$F$14:$H$14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EF-40C0-8A85-AA429971BF0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работа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87F-4739-BC19-B88DE53856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87F-4739-BC19-B88DE53856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87F-4739-BC19-B88DE53856B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87F-4739-BC19-B88DE53856B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87F-4739-BC19-B88DE53856B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87F-4739-BC19-B88DE53856B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Поведение!$F$13:$H$13</c:f>
              <c:strCache>
                <c:ptCount val="3"/>
                <c:pt idx="0">
                  <c:v>Гедонизм</c:v>
                </c:pt>
                <c:pt idx="1">
                  <c:v>Благодарность</c:v>
                </c:pt>
                <c:pt idx="2">
                  <c:v>Самодеструкция</c:v>
                </c:pt>
              </c:strCache>
            </c:strRef>
          </c:cat>
          <c:val>
            <c:numRef>
              <c:f>Поведение!$F$15:$H$15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7F-4739-BC19-B88DE53856B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социальный</a:t>
            </a:r>
            <a:r>
              <a:rPr lang="ru-RU" baseline="0"/>
              <a:t> мир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3F-45B6-9BA3-82EA2BB633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13F-45B6-9BA3-82EA2BB633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13F-45B6-9BA3-82EA2BB633F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13F-45B6-9BA3-82EA2BB633F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13F-45B6-9BA3-82EA2BB633F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13F-45B6-9BA3-82EA2BB633F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Поведение!$F$13:$H$13</c:f>
              <c:strCache>
                <c:ptCount val="3"/>
                <c:pt idx="0">
                  <c:v>Гедонизм</c:v>
                </c:pt>
                <c:pt idx="1">
                  <c:v>Благодарность</c:v>
                </c:pt>
                <c:pt idx="2">
                  <c:v>Самодеструкция</c:v>
                </c:pt>
              </c:strCache>
            </c:strRef>
          </c:cat>
          <c:val>
            <c:numRef>
              <c:f>Поведение!$F$16:$H$16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3F-45B6-9BA3-82EA2BB633F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семья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25F-4D9B-8150-2920759FDC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25F-4D9B-8150-2920759FDC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25F-4D9B-8150-2920759FDC8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25F-4D9B-8150-2920759FDC8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25F-4D9B-8150-2920759FDC8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25F-4D9B-8150-2920759FDC8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Поведение!$F$19:$H$19</c:f>
              <c:strCache>
                <c:ptCount val="3"/>
                <c:pt idx="0">
                  <c:v>Упрямство</c:v>
                </c:pt>
                <c:pt idx="1">
                  <c:v>Настойчивость</c:v>
                </c:pt>
                <c:pt idx="2">
                  <c:v>Безволие</c:v>
                </c:pt>
              </c:strCache>
            </c:strRef>
          </c:cat>
          <c:val>
            <c:numRef>
              <c:f>Поведение!$F$20:$H$20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5F-4D9B-8150-2920759FDC8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работа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6D4-4403-AF67-1104987DBD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6D4-4403-AF67-1104987DBD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6D4-4403-AF67-1104987DBD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6D4-4403-AF67-1104987DBD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6D4-4403-AF67-1104987DBD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6D4-4403-AF67-1104987DBD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Поведение!$F$19:$H$19</c:f>
              <c:strCache>
                <c:ptCount val="3"/>
                <c:pt idx="0">
                  <c:v>Упрямство</c:v>
                </c:pt>
                <c:pt idx="1">
                  <c:v>Настойчивость</c:v>
                </c:pt>
                <c:pt idx="2">
                  <c:v>Безволие</c:v>
                </c:pt>
              </c:strCache>
            </c:strRef>
          </c:cat>
          <c:val>
            <c:numRef>
              <c:f>Поведение!$F$21:$H$21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D4-4403-AF67-1104987DBD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социальный</a:t>
            </a:r>
            <a:r>
              <a:rPr lang="ru-RU" baseline="0"/>
              <a:t> мир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B2E-49E1-8099-A01881C6F4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B2E-49E1-8099-A01881C6F4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B2E-49E1-8099-A01881C6F4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B2E-49E1-8099-A01881C6F4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B2E-49E1-8099-A01881C6F4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B2E-49E1-8099-A01881C6F4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Поведение!$F$19:$H$19</c:f>
              <c:strCache>
                <c:ptCount val="3"/>
                <c:pt idx="0">
                  <c:v>Упрямство</c:v>
                </c:pt>
                <c:pt idx="1">
                  <c:v>Настойчивость</c:v>
                </c:pt>
                <c:pt idx="2">
                  <c:v>Безволие</c:v>
                </c:pt>
              </c:strCache>
            </c:strRef>
          </c:cat>
          <c:val>
            <c:numRef>
              <c:f>Поведение!$F$22:$H$22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2E-49E1-8099-A01881C6F40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</a:t>
            </a:r>
            <a:r>
              <a:rPr lang="ru-RU"/>
              <a:t>емья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07C-4389-A72B-968CD81C04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7C-4389-A72B-968CD81C04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7C-4389-A72B-968CD81C04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07C-4389-A72B-968CD81C045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907C-4389-A72B-968CD81C0459}"/>
                </c:ext>
              </c:extLst>
            </c:dLbl>
            <c:dLbl>
              <c:idx val="1"/>
              <c:layout>
                <c:manualLayout>
                  <c:x val="0.27777777777777779"/>
                  <c:y val="-3.24074074074075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7C-4389-A72B-968CD81C045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07C-4389-A72B-968CD81C045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907C-4389-A72B-968CD81C045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Эмоции!$G$1:$J$1</c:f>
              <c:strCache>
                <c:ptCount val="4"/>
                <c:pt idx="0">
                  <c:v>Аффект</c:v>
                </c:pt>
                <c:pt idx="1">
                  <c:v>Амбивалентный</c:v>
                </c:pt>
                <c:pt idx="2">
                  <c:v>Оптимум</c:v>
                </c:pt>
                <c:pt idx="3">
                  <c:v>Апатия</c:v>
                </c:pt>
              </c:strCache>
            </c:strRef>
          </c:cat>
          <c:val>
            <c:numRef>
              <c:f>Эмоции!$G$2:$J$2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C-4389-A72B-968CD81C045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работа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048-4305-9587-F73B608C0F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048-4305-9587-F73B608C0F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048-4305-9587-F73B608C0F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048-4305-9587-F73B608C0FB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5048-4305-9587-F73B608C0FB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048-4305-9587-F73B608C0FB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048-4305-9587-F73B608C0FB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048-4305-9587-F73B608C0FB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Эмоции!$G$1:$J$1</c:f>
              <c:strCache>
                <c:ptCount val="4"/>
                <c:pt idx="0">
                  <c:v>Аффект</c:v>
                </c:pt>
                <c:pt idx="1">
                  <c:v>Амбивалентный</c:v>
                </c:pt>
                <c:pt idx="2">
                  <c:v>Оптимум</c:v>
                </c:pt>
                <c:pt idx="3">
                  <c:v>Апатия</c:v>
                </c:pt>
              </c:strCache>
            </c:strRef>
          </c:cat>
          <c:val>
            <c:numRef>
              <c:f>Эмоции!$G$3:$J$3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8-4305-9587-F73B608C0FB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Социальный мир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95-405C-BFA9-2E505C10B8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D95-405C-BFA9-2E505C10B8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95-405C-BFA9-2E505C10B8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D95-405C-BFA9-2E505C10B82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D95-405C-BFA9-2E505C10B82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2D95-405C-BFA9-2E505C10B82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D95-405C-BFA9-2E505C10B82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2D95-405C-BFA9-2E505C10B82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Эмоции!$G$1:$J$1</c:f>
              <c:strCache>
                <c:ptCount val="4"/>
                <c:pt idx="0">
                  <c:v>Аффект</c:v>
                </c:pt>
                <c:pt idx="1">
                  <c:v>Амбивалентный</c:v>
                </c:pt>
                <c:pt idx="2">
                  <c:v>Оптимум</c:v>
                </c:pt>
                <c:pt idx="3">
                  <c:v>Апатия</c:v>
                </c:pt>
              </c:strCache>
            </c:strRef>
          </c:cat>
          <c:val>
            <c:numRef>
              <c:f>Эмоции!$G$4:$J$4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5-405C-BFA9-2E505C10B82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Коммуникация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Коммуникация!$B$1:$E$1</c:f>
              <c:strCache>
                <c:ptCount val="4"/>
                <c:pt idx="0">
                  <c:v>Монолог</c:v>
                </c:pt>
                <c:pt idx="1">
                  <c:v>Неравн. диалог</c:v>
                </c:pt>
                <c:pt idx="2">
                  <c:v>Диалог</c:v>
                </c:pt>
                <c:pt idx="3">
                  <c:v>Сумбур</c:v>
                </c:pt>
              </c:strCache>
            </c:strRef>
          </c:cat>
          <c:val>
            <c:numRef>
              <c:f>Коммуникация!$B$6:$E$6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2-4372-B7F1-B74313FC0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0873343"/>
        <c:axId val="1350872511"/>
      </c:barChart>
      <c:catAx>
        <c:axId val="1350873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350872511"/>
        <c:crosses val="autoZero"/>
        <c:auto val="1"/>
        <c:lblAlgn val="ctr"/>
        <c:lblOffset val="100"/>
        <c:noMultiLvlLbl val="0"/>
      </c:catAx>
      <c:valAx>
        <c:axId val="1350872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350873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Семья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6B6-4284-93E2-405E8D01D2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6B6-4284-93E2-405E8D01D2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6B6-4284-93E2-405E8D01D2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6B6-4284-93E2-405E8D01D23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6B6-4284-93E2-405E8D01D232}"/>
                </c:ext>
              </c:extLst>
            </c:dLbl>
            <c:dLbl>
              <c:idx val="1"/>
              <c:layout>
                <c:manualLayout>
                  <c:x val="4.1667760279965188E-3"/>
                  <c:y val="-2.89138346554265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5"/>
                      <c:h val="0.183403096917717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6B6-4284-93E2-405E8D01D23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6B6-4284-93E2-405E8D01D232}"/>
                </c:ext>
              </c:extLst>
            </c:dLbl>
            <c:dLbl>
              <c:idx val="3"/>
              <c:layout>
                <c:manualLayout>
                  <c:x val="-0.25555555555555559"/>
                  <c:y val="0.140437835605121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B6-4284-93E2-405E8D01D23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Коммуникация!$G$1:$J$1</c:f>
              <c:strCache>
                <c:ptCount val="4"/>
                <c:pt idx="0">
                  <c:v>Монолог</c:v>
                </c:pt>
                <c:pt idx="1">
                  <c:v>Неравн. диалог</c:v>
                </c:pt>
                <c:pt idx="2">
                  <c:v>Диалог</c:v>
                </c:pt>
                <c:pt idx="3">
                  <c:v>Сумбур</c:v>
                </c:pt>
              </c:strCache>
            </c:strRef>
          </c:cat>
          <c:val>
            <c:numRef>
              <c:f>Коммуникация!$G$2:$J$2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6-4284-93E2-405E8D01D23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работа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E24-42FE-B06A-49772AD5CA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E24-42FE-B06A-49772AD5CA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E24-42FE-B06A-49772AD5CA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E24-42FE-B06A-49772AD5CAA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E24-42FE-B06A-49772AD5CAA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8E24-42FE-B06A-49772AD5CAA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E24-42FE-B06A-49772AD5CAA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8E24-42FE-B06A-49772AD5CAA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Коммуникация!$G$1:$J$1</c:f>
              <c:strCache>
                <c:ptCount val="4"/>
                <c:pt idx="0">
                  <c:v>Монолог</c:v>
                </c:pt>
                <c:pt idx="1">
                  <c:v>Неравн. диалог</c:v>
                </c:pt>
                <c:pt idx="2">
                  <c:v>Диалог</c:v>
                </c:pt>
                <c:pt idx="3">
                  <c:v>Сумбур</c:v>
                </c:pt>
              </c:strCache>
            </c:strRef>
          </c:cat>
          <c:val>
            <c:numRef>
              <c:f>Коммуникация!$G$3:$J$3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4-42FE-B06A-49772AD5CAA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Социальный</a:t>
            </a:r>
            <a:r>
              <a:rPr lang="ru-RU" baseline="0"/>
              <a:t> мир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740-49A3-8148-F67706EF00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740-49A3-8148-F67706EF00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740-49A3-8148-F67706EF00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740-49A3-8148-F67706EF006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740-49A3-8148-F67706EF006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740-49A3-8148-F67706EF006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740-49A3-8148-F67706EF006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F740-49A3-8148-F67706EF006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Коммуникация!$G$1:$J$1</c:f>
              <c:strCache>
                <c:ptCount val="4"/>
                <c:pt idx="0">
                  <c:v>Монолог</c:v>
                </c:pt>
                <c:pt idx="1">
                  <c:v>Неравн. диалог</c:v>
                </c:pt>
                <c:pt idx="2">
                  <c:v>Диалог</c:v>
                </c:pt>
                <c:pt idx="3">
                  <c:v>Сумбур</c:v>
                </c:pt>
              </c:strCache>
            </c:strRef>
          </c:cat>
          <c:val>
            <c:numRef>
              <c:f>Коммуникация!$G$4:$J$4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0-49A3-8148-F67706EF006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265906</xdr:colOff>
      <xdr:row>4</xdr:row>
      <xdr:rowOff>94853</xdr:rowOff>
    </xdr:from>
    <xdr:to>
      <xdr:col>2</xdr:col>
      <xdr:colOff>444502</xdr:colOff>
      <xdr:row>17</xdr:row>
      <xdr:rowOff>154781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</xdr:colOff>
      <xdr:row>0</xdr:row>
      <xdr:rowOff>72390</xdr:rowOff>
    </xdr:from>
    <xdr:to>
      <xdr:col>18</xdr:col>
      <xdr:colOff>365760</xdr:colOff>
      <xdr:row>15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6</xdr:row>
      <xdr:rowOff>17145</xdr:rowOff>
    </xdr:from>
    <xdr:to>
      <xdr:col>3</xdr:col>
      <xdr:colOff>1249680</xdr:colOff>
      <xdr:row>21</xdr:row>
      <xdr:rowOff>17145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1264920</xdr:colOff>
      <xdr:row>6</xdr:row>
      <xdr:rowOff>26670</xdr:rowOff>
    </xdr:from>
    <xdr:to>
      <xdr:col>10</xdr:col>
      <xdr:colOff>464820</xdr:colOff>
      <xdr:row>21</xdr:row>
      <xdr:rowOff>26670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571500</xdr:colOff>
      <xdr:row>16</xdr:row>
      <xdr:rowOff>49530</xdr:rowOff>
    </xdr:from>
    <xdr:to>
      <xdr:col>18</xdr:col>
      <xdr:colOff>266700</xdr:colOff>
      <xdr:row>31</xdr:row>
      <xdr:rowOff>49530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160020</xdr:colOff>
      <xdr:row>0</xdr:row>
      <xdr:rowOff>0</xdr:rowOff>
    </xdr:from>
    <xdr:to>
      <xdr:col>19</xdr:col>
      <xdr:colOff>464820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26670</xdr:rowOff>
    </xdr:from>
    <xdr:to>
      <xdr:col>5</xdr:col>
      <xdr:colOff>281940</xdr:colOff>
      <xdr:row>22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373380</xdr:colOff>
      <xdr:row>6</xdr:row>
      <xdr:rowOff>34290</xdr:rowOff>
    </xdr:from>
    <xdr:to>
      <xdr:col>11</xdr:col>
      <xdr:colOff>525780</xdr:colOff>
      <xdr:row>21</xdr:row>
      <xdr:rowOff>34290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</xdr:colOff>
      <xdr:row>15</xdr:row>
      <xdr:rowOff>19050</xdr:rowOff>
    </xdr:from>
    <xdr:to>
      <xdr:col>19</xdr:col>
      <xdr:colOff>342900</xdr:colOff>
      <xdr:row>30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396240</xdr:colOff>
      <xdr:row>0</xdr:row>
      <xdr:rowOff>99060</xdr:rowOff>
    </xdr:from>
    <xdr:to>
      <xdr:col>8</xdr:col>
      <xdr:colOff>91440</xdr:colOff>
      <xdr:row>15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563880</xdr:colOff>
      <xdr:row>0</xdr:row>
      <xdr:rowOff>140970</xdr:rowOff>
    </xdr:from>
    <xdr:to>
      <xdr:col>16</xdr:col>
      <xdr:colOff>259080</xdr:colOff>
      <xdr:row>15</xdr:row>
      <xdr:rowOff>140970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411480</xdr:colOff>
      <xdr:row>16</xdr:row>
      <xdr:rowOff>57150</xdr:rowOff>
    </xdr:from>
    <xdr:to>
      <xdr:col>8</xdr:col>
      <xdr:colOff>106680</xdr:colOff>
      <xdr:row>31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76200</xdr:colOff>
      <xdr:row>15</xdr:row>
      <xdr:rowOff>156210</xdr:rowOff>
    </xdr:from>
    <xdr:to>
      <xdr:col>16</xdr:col>
      <xdr:colOff>381000</xdr:colOff>
      <xdr:row>30</xdr:row>
      <xdr:rowOff>156210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259080</xdr:colOff>
      <xdr:row>0</xdr:row>
      <xdr:rowOff>0</xdr:rowOff>
    </xdr:from>
    <xdr:to>
      <xdr:col>13</xdr:col>
      <xdr:colOff>563880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518160</xdr:colOff>
      <xdr:row>0</xdr:row>
      <xdr:rowOff>0</xdr:rowOff>
    </xdr:from>
    <xdr:to>
      <xdr:col>20</xdr:col>
      <xdr:colOff>213360</xdr:colOff>
      <xdr:row>15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6626</xdr:colOff>
      <xdr:row>0</xdr:row>
      <xdr:rowOff>19878</xdr:rowOff>
    </xdr:from>
    <xdr:to>
      <xdr:col>14</xdr:col>
      <xdr:colOff>311426</xdr:colOff>
      <xdr:row>14</xdr:row>
      <xdr:rowOff>165652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271669</xdr:colOff>
      <xdr:row>13</xdr:row>
      <xdr:rowOff>154293</xdr:rowOff>
    </xdr:from>
    <xdr:to>
      <xdr:col>10</xdr:col>
      <xdr:colOff>576469</xdr:colOff>
      <xdr:row>28</xdr:row>
      <xdr:rowOff>114536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175260</xdr:colOff>
      <xdr:row>0</xdr:row>
      <xdr:rowOff>0</xdr:rowOff>
    </xdr:from>
    <xdr:to>
      <xdr:col>13</xdr:col>
      <xdr:colOff>480060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396240</xdr:colOff>
      <xdr:row>0</xdr:row>
      <xdr:rowOff>0</xdr:rowOff>
    </xdr:from>
    <xdr:to>
      <xdr:col>20</xdr:col>
      <xdr:colOff>91440</xdr:colOff>
      <xdr:row>15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0</xdr:row>
      <xdr:rowOff>0</xdr:rowOff>
    </xdr:from>
    <xdr:to>
      <xdr:col>14</xdr:col>
      <xdr:colOff>76200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0</xdr:rowOff>
    </xdr:from>
    <xdr:to>
      <xdr:col>21</xdr:col>
      <xdr:colOff>304800</xdr:colOff>
      <xdr:row>15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tabSelected="1" workbookViewId="0">
      <selection activeCell="C5" sqref="C5"/>
    </sheetView>
  </sheetViews>
  <sheetFormatPr defaultRowHeight="14.5" x14ac:dyDescent="0.35"/>
  <cols>
    <col min="1" max="1" width="10.7265625" customWidth="1"/>
    <col min="2" max="2" width="45.7265625" customWidth="1"/>
    <col min="3" max="3" width="40.08984375" customWidth="1"/>
  </cols>
  <sheetData>
    <row r="1" spans="1:3" ht="28.5" customHeight="1" x14ac:dyDescent="0.35">
      <c r="A1" s="17" t="s">
        <v>71</v>
      </c>
    </row>
    <row r="3" spans="1:3" x14ac:dyDescent="0.35">
      <c r="B3" t="s">
        <v>31</v>
      </c>
      <c r="C3" t="s">
        <v>32</v>
      </c>
    </row>
    <row r="4" spans="1:3" s="10" customFormat="1" ht="47.25" customHeight="1" x14ac:dyDescent="0.35">
      <c r="A4" s="7" t="s">
        <v>33</v>
      </c>
      <c r="B4" s="8" t="s">
        <v>35</v>
      </c>
      <c r="C4" s="9" t="s">
        <v>36</v>
      </c>
    </row>
    <row r="5" spans="1:3" s="10" customFormat="1" x14ac:dyDescent="0.35">
      <c r="A5" s="10" t="s">
        <v>34</v>
      </c>
      <c r="B5" s="11"/>
      <c r="C5" s="12"/>
    </row>
    <row r="6" spans="1:3" s="16" customFormat="1" ht="31.5" customHeight="1" x14ac:dyDescent="0.35">
      <c r="A6" s="13" t="s">
        <v>37</v>
      </c>
      <c r="B6" s="14" t="s">
        <v>41</v>
      </c>
      <c r="C6" s="15" t="s">
        <v>42</v>
      </c>
    </row>
    <row r="7" spans="1:3" s="16" customFormat="1" x14ac:dyDescent="0.35">
      <c r="A7" s="16" t="s">
        <v>34</v>
      </c>
      <c r="B7" s="11"/>
      <c r="C7" s="12"/>
    </row>
    <row r="8" spans="1:3" s="10" customFormat="1" ht="61.5" customHeight="1" x14ac:dyDescent="0.35">
      <c r="A8" s="7" t="s">
        <v>38</v>
      </c>
      <c r="B8" s="8" t="s">
        <v>43</v>
      </c>
      <c r="C8" s="9" t="s">
        <v>44</v>
      </c>
    </row>
    <row r="9" spans="1:3" s="10" customFormat="1" x14ac:dyDescent="0.35">
      <c r="A9" s="10" t="s">
        <v>34</v>
      </c>
      <c r="B9" s="11"/>
      <c r="C9" s="12"/>
    </row>
    <row r="10" spans="1:3" s="16" customFormat="1" ht="63" customHeight="1" x14ac:dyDescent="0.35">
      <c r="A10" s="13" t="s">
        <v>39</v>
      </c>
      <c r="B10" s="14" t="s">
        <v>45</v>
      </c>
      <c r="C10" s="15" t="s">
        <v>46</v>
      </c>
    </row>
    <row r="11" spans="1:3" s="16" customFormat="1" x14ac:dyDescent="0.35">
      <c r="A11" s="16" t="s">
        <v>34</v>
      </c>
      <c r="B11" s="11"/>
      <c r="C11" s="12"/>
    </row>
    <row r="12" spans="1:3" s="10" customFormat="1" ht="62.25" customHeight="1" x14ac:dyDescent="0.35">
      <c r="A12" s="7" t="s">
        <v>40</v>
      </c>
      <c r="B12" s="8" t="s">
        <v>47</v>
      </c>
      <c r="C12" s="9" t="s">
        <v>48</v>
      </c>
    </row>
    <row r="13" spans="1:3" s="10" customFormat="1" x14ac:dyDescent="0.35">
      <c r="A13" s="10" t="s">
        <v>34</v>
      </c>
      <c r="B13" s="11"/>
      <c r="C13" s="12"/>
    </row>
    <row r="14" spans="1:3" s="16" customFormat="1" ht="30.75" customHeight="1" x14ac:dyDescent="0.35">
      <c r="A14" s="13" t="s">
        <v>51</v>
      </c>
      <c r="B14" s="14" t="s">
        <v>54</v>
      </c>
      <c r="C14" s="15" t="s">
        <v>55</v>
      </c>
    </row>
    <row r="15" spans="1:3" s="16" customFormat="1" x14ac:dyDescent="0.35">
      <c r="A15" s="16" t="s">
        <v>34</v>
      </c>
      <c r="B15" s="11"/>
      <c r="C15" s="12"/>
    </row>
    <row r="16" spans="1:3" s="10" customFormat="1" ht="93.75" customHeight="1" x14ac:dyDescent="0.35">
      <c r="A16" s="7" t="s">
        <v>52</v>
      </c>
      <c r="B16" s="8" t="s">
        <v>56</v>
      </c>
      <c r="C16" s="9" t="s">
        <v>57</v>
      </c>
    </row>
    <row r="17" spans="1:3" s="10" customFormat="1" x14ac:dyDescent="0.35">
      <c r="A17" s="10" t="s">
        <v>34</v>
      </c>
      <c r="B17" s="11"/>
      <c r="C17" s="12"/>
    </row>
    <row r="18" spans="1:3" s="16" customFormat="1" ht="62.25" customHeight="1" x14ac:dyDescent="0.35">
      <c r="A18" s="13" t="s">
        <v>53</v>
      </c>
      <c r="B18" s="14" t="s">
        <v>58</v>
      </c>
      <c r="C18" s="15" t="s">
        <v>59</v>
      </c>
    </row>
    <row r="19" spans="1:3" s="16" customFormat="1" x14ac:dyDescent="0.35">
      <c r="A19" s="16" t="s">
        <v>34</v>
      </c>
      <c r="B19" s="11"/>
      <c r="C19" s="12"/>
    </row>
    <row r="20" spans="1:3" s="10" customFormat="1" ht="48" customHeight="1" x14ac:dyDescent="0.35">
      <c r="A20" s="7" t="s">
        <v>60</v>
      </c>
      <c r="B20" s="8" t="s">
        <v>61</v>
      </c>
      <c r="C20" s="9" t="s">
        <v>62</v>
      </c>
    </row>
    <row r="21" spans="1:3" s="10" customFormat="1" x14ac:dyDescent="0.35">
      <c r="A21" s="10" t="s">
        <v>34</v>
      </c>
      <c r="B21" s="11"/>
      <c r="C21" s="1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Q4" sqref="Q4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N19" sqref="N1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1:Z59"/>
  <sheetViews>
    <sheetView zoomScale="80" zoomScaleNormal="80" workbookViewId="0">
      <selection activeCell="A50" sqref="A50:I60"/>
    </sheetView>
  </sheetViews>
  <sheetFormatPr defaultRowHeight="14.5" x14ac:dyDescent="0.35"/>
  <cols>
    <col min="1" max="1" width="16.26953125" customWidth="1"/>
    <col min="2" max="2" width="12.36328125" customWidth="1"/>
    <col min="3" max="3" width="13.453125" customWidth="1"/>
  </cols>
  <sheetData>
    <row r="51" spans="1:26" x14ac:dyDescent="0.35">
      <c r="A51" s="3"/>
      <c r="B51" s="3"/>
      <c r="C51" s="3"/>
    </row>
    <row r="52" spans="1:26" x14ac:dyDescent="0.35">
      <c r="A52" s="3"/>
      <c r="B52" s="3"/>
      <c r="C52" s="3"/>
    </row>
    <row r="53" spans="1:26" x14ac:dyDescent="0.35">
      <c r="A53" s="3"/>
      <c r="B53" s="3"/>
      <c r="C53" s="3"/>
    </row>
    <row r="54" spans="1:26" x14ac:dyDescent="0.35">
      <c r="A54" s="3"/>
      <c r="B54" s="3"/>
      <c r="C54" s="3"/>
    </row>
    <row r="57" spans="1:26" x14ac:dyDescent="0.35">
      <c r="B57" s="18"/>
      <c r="C57" s="18"/>
      <c r="D57" s="18"/>
      <c r="E57" s="18"/>
      <c r="F57" s="16"/>
      <c r="G57" s="16"/>
      <c r="H57" s="16"/>
      <c r="I57" s="16"/>
      <c r="J57" s="25"/>
      <c r="K57" s="25"/>
      <c r="L57" s="25"/>
      <c r="M57" s="10"/>
      <c r="N57" s="10"/>
      <c r="O57" s="10"/>
      <c r="P57" s="27"/>
      <c r="Q57" s="27"/>
      <c r="R57" s="27"/>
      <c r="S57" s="21"/>
      <c r="T57" s="21"/>
      <c r="U57" s="21"/>
      <c r="V57" s="30"/>
      <c r="W57" s="11"/>
      <c r="X57" s="11"/>
      <c r="Y57" s="11"/>
      <c r="Z57" s="12"/>
    </row>
    <row r="58" spans="1:26" x14ac:dyDescent="0.35">
      <c r="B58" s="19"/>
      <c r="C58" s="19"/>
      <c r="D58" s="19"/>
      <c r="E58" s="19"/>
      <c r="F58" s="24"/>
      <c r="G58" s="24"/>
      <c r="H58" s="24"/>
      <c r="I58" s="24"/>
      <c r="J58" s="26"/>
      <c r="K58" s="26"/>
      <c r="L58" s="26"/>
      <c r="M58" s="23"/>
      <c r="N58" s="23"/>
      <c r="O58" s="23"/>
      <c r="P58" s="28"/>
      <c r="Q58" s="28"/>
      <c r="R58" s="28"/>
      <c r="S58" s="22"/>
      <c r="T58" s="22"/>
      <c r="U58" s="22"/>
      <c r="V58" s="31"/>
      <c r="W58" s="20"/>
      <c r="X58" s="20"/>
      <c r="Y58" s="20"/>
      <c r="Z58" s="29"/>
    </row>
    <row r="59" spans="1:26" x14ac:dyDescent="0.35">
      <c r="B59" s="18"/>
      <c r="C59" s="18"/>
      <c r="D59" s="18"/>
      <c r="E59" s="18"/>
      <c r="F59" s="16"/>
      <c r="G59" s="16"/>
      <c r="H59" s="16"/>
      <c r="I59" s="16"/>
      <c r="J59" s="25"/>
      <c r="K59" s="25"/>
      <c r="L59" s="25"/>
      <c r="M59" s="10"/>
      <c r="N59" s="10"/>
      <c r="O59" s="10"/>
      <c r="P59" s="27"/>
      <c r="Q59" s="27"/>
      <c r="R59" s="27"/>
      <c r="S59" s="21"/>
      <c r="T59" s="21"/>
      <c r="U59" s="21"/>
      <c r="V59" s="30"/>
      <c r="W59" s="11"/>
      <c r="X59" s="11"/>
      <c r="Y59" s="11"/>
      <c r="Z59" s="1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"/>
  <sheetViews>
    <sheetView zoomScaleNormal="100" workbookViewId="0">
      <selection activeCell="B6" sqref="B6"/>
    </sheetView>
  </sheetViews>
  <sheetFormatPr defaultRowHeight="14.5" x14ac:dyDescent="0.35"/>
  <cols>
    <col min="1" max="1" width="15.90625" bestFit="1" customWidth="1"/>
    <col min="2" max="2" width="17.7265625" bestFit="1" customWidth="1"/>
    <col min="3" max="3" width="15.36328125" bestFit="1" customWidth="1"/>
    <col min="4" max="4" width="19.26953125" bestFit="1" customWidth="1"/>
    <col min="5" max="5" width="7.36328125" bestFit="1" customWidth="1"/>
    <col min="6" max="6" width="15.453125" customWidth="1"/>
    <col min="7" max="7" width="7.26953125" bestFit="1" customWidth="1"/>
    <col min="8" max="8" width="15.36328125" bestFit="1" customWidth="1"/>
    <col min="9" max="9" width="6.7265625" bestFit="1" customWidth="1"/>
    <col min="10" max="10" width="7" bestFit="1" customWidth="1"/>
  </cols>
  <sheetData>
    <row r="1" spans="1:10" x14ac:dyDescent="0.35">
      <c r="B1" t="s">
        <v>23</v>
      </c>
      <c r="C1" t="s">
        <v>3</v>
      </c>
      <c r="D1" t="s">
        <v>70</v>
      </c>
      <c r="E1" t="s">
        <v>4</v>
      </c>
      <c r="G1" t="s">
        <v>23</v>
      </c>
      <c r="H1" t="s">
        <v>3</v>
      </c>
      <c r="I1" t="s">
        <v>70</v>
      </c>
      <c r="J1" t="s">
        <v>4</v>
      </c>
    </row>
    <row r="2" spans="1:10" x14ac:dyDescent="0.35">
      <c r="A2" t="s">
        <v>5</v>
      </c>
      <c r="B2" t="e">
        <f>SUM(#REF!,#REF!)</f>
        <v>#REF!</v>
      </c>
      <c r="C2" t="e">
        <f>SUM(#REF!,#REF!)</f>
        <v>#REF!</v>
      </c>
      <c r="D2" t="e">
        <f>SUM(#REF!,#REF!)</f>
        <v>#REF!</v>
      </c>
      <c r="E2" t="e">
        <f>SUM(#REF!,#REF!)</f>
        <v>#REF!</v>
      </c>
      <c r="G2" s="2" t="e">
        <f>B2/2</f>
        <v>#REF!</v>
      </c>
      <c r="H2" s="2" t="e">
        <f>C2/2</f>
        <v>#REF!</v>
      </c>
      <c r="I2" s="2" t="e">
        <f>D2/2</f>
        <v>#REF!</v>
      </c>
      <c r="J2" s="2" t="e">
        <f>E2/2</f>
        <v>#REF!</v>
      </c>
    </row>
    <row r="3" spans="1:10" x14ac:dyDescent="0.35">
      <c r="A3" t="s">
        <v>6</v>
      </c>
      <c r="B3" t="e">
        <f>SUM(#REF!,#REF!,#REF!)</f>
        <v>#REF!</v>
      </c>
      <c r="C3" t="e">
        <f>SUM(#REF!,#REF!)</f>
        <v>#REF!</v>
      </c>
      <c r="D3" t="e">
        <f>SUM(#REF!,#REF!)</f>
        <v>#REF!</v>
      </c>
      <c r="E3" t="e">
        <f>SUM(#REF!,#REF!+#REF!)</f>
        <v>#REF!</v>
      </c>
      <c r="G3" s="2" t="e">
        <f>B3/2</f>
        <v>#REF!</v>
      </c>
      <c r="H3" s="2" t="e">
        <f>C3/3</f>
        <v>#REF!</v>
      </c>
      <c r="I3" s="2" t="e">
        <f>D3/2</f>
        <v>#REF!</v>
      </c>
      <c r="J3" s="2" t="e">
        <f>E3/3</f>
        <v>#REF!</v>
      </c>
    </row>
    <row r="4" spans="1:10" x14ac:dyDescent="0.35">
      <c r="A4" t="s">
        <v>7</v>
      </c>
      <c r="B4" t="e">
        <f>SUM(#REF!,#REF!,#REF!,#REF!+#REF!)</f>
        <v>#REF!</v>
      </c>
      <c r="C4" t="e">
        <f>SUM(#REF!,#REF!)</f>
        <v>#REF!</v>
      </c>
      <c r="D4" t="e">
        <f>SUM(#REF!,#REF! )</f>
        <v>#REF!</v>
      </c>
      <c r="E4" t="e">
        <f>SUM(#REF!,#REF!,#REF!)</f>
        <v>#REF!</v>
      </c>
      <c r="G4" s="2" t="e">
        <f>B4/4</f>
        <v>#REF!</v>
      </c>
      <c r="H4" s="2" t="e">
        <f>C4/2</f>
        <v>#REF!</v>
      </c>
      <c r="I4" s="2" t="e">
        <f>D4/1</f>
        <v>#REF!</v>
      </c>
      <c r="J4" s="2" t="e">
        <f>E4/3</f>
        <v>#REF!</v>
      </c>
    </row>
    <row r="5" spans="1:10" x14ac:dyDescent="0.35">
      <c r="B5" t="e">
        <f>SUM(B2:B4)</f>
        <v>#REF!</v>
      </c>
      <c r="C5" t="e">
        <f>SUM(C2:C4)</f>
        <v>#REF!</v>
      </c>
      <c r="D5" t="e">
        <f>SUM(D2:D4)</f>
        <v>#REF!</v>
      </c>
      <c r="E5" t="e">
        <f>SUM(E2:E4)</f>
        <v>#REF!</v>
      </c>
    </row>
    <row r="6" spans="1:10" x14ac:dyDescent="0.35">
      <c r="A6" t="s">
        <v>72</v>
      </c>
      <c r="B6" s="6" t="e">
        <f>(B5*100)/10</f>
        <v>#REF!</v>
      </c>
      <c r="C6" s="6" t="e">
        <f>(C5*100)/7</f>
        <v>#REF!</v>
      </c>
      <c r="D6" s="6" t="e">
        <f>(D5*100)/6</f>
        <v>#REF!</v>
      </c>
      <c r="E6" s="6" t="e">
        <f>(E5*100)/8</f>
        <v>#REF!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workbookViewId="0">
      <selection activeCell="I10" sqref="I10"/>
    </sheetView>
  </sheetViews>
  <sheetFormatPr defaultRowHeight="14.5" x14ac:dyDescent="0.35"/>
  <cols>
    <col min="3" max="3" width="7.81640625" customWidth="1"/>
    <col min="5" max="5" width="11.54296875" customWidth="1"/>
    <col min="6" max="6" width="14.54296875" customWidth="1"/>
    <col min="7" max="7" width="16.26953125" customWidth="1"/>
  </cols>
  <sheetData>
    <row r="1" spans="1:7" x14ac:dyDescent="0.35">
      <c r="B1" s="3" t="s">
        <v>24</v>
      </c>
      <c r="C1" s="3"/>
      <c r="D1" s="3"/>
      <c r="E1" s="3" t="s">
        <v>27</v>
      </c>
      <c r="F1" s="4"/>
      <c r="G1" s="5"/>
    </row>
    <row r="2" spans="1:7" x14ac:dyDescent="0.35">
      <c r="B2" s="3" t="s">
        <v>25</v>
      </c>
      <c r="C2" s="3" t="s">
        <v>26</v>
      </c>
      <c r="D2" s="3"/>
      <c r="E2" s="3" t="s">
        <v>28</v>
      </c>
      <c r="F2" s="3" t="s">
        <v>29</v>
      </c>
      <c r="G2" s="3" t="s">
        <v>30</v>
      </c>
    </row>
    <row r="3" spans="1:7" x14ac:dyDescent="0.35">
      <c r="B3" s="3" t="e">
        <f>SUM(#REF!,#REF!,#REF!,#REF!,#REF!,#REF!,#REF!,#REF!,#REF!,#REF!)</f>
        <v>#REF!</v>
      </c>
      <c r="C3" s="3" t="e">
        <f>B3*10</f>
        <v>#REF!</v>
      </c>
      <c r="D3" s="3"/>
      <c r="E3" s="3" t="e">
        <f>SUM(#REF!,#REF!,#REF!,#REF!,#REF!,#REF!,#REF!,#REF!,#REF!,#REF!,#REF!)</f>
        <v>#REF!</v>
      </c>
      <c r="F3" s="3" t="e">
        <f>SUM(#REF!,#REF!,#REF!,#REF!,#REF!,#REF!)</f>
        <v>#REF!</v>
      </c>
      <c r="G3" s="3" t="e">
        <f>SUM(#REF!,#REF!,#REF!,#REF!,#REF!,#REF!,#REF!,#REF!,#REF!,#REF!,#REF!)</f>
        <v>#REF!</v>
      </c>
    </row>
    <row r="4" spans="1:7" x14ac:dyDescent="0.35">
      <c r="A4" t="s">
        <v>26</v>
      </c>
      <c r="B4" t="e">
        <f>B3*10</f>
        <v>#REF!</v>
      </c>
      <c r="E4" s="6" t="e">
        <f>E3*100/11</f>
        <v>#REF!</v>
      </c>
      <c r="F4" s="6" t="e">
        <f>F3*100/6</f>
        <v>#REF!</v>
      </c>
      <c r="G4" s="6" t="e">
        <f>G3*100/11</f>
        <v>#REF!</v>
      </c>
    </row>
    <row r="7" spans="1:7" x14ac:dyDescent="0.35">
      <c r="B7" t="s">
        <v>49</v>
      </c>
      <c r="E7" t="s">
        <v>63</v>
      </c>
    </row>
    <row r="8" spans="1:7" x14ac:dyDescent="0.35">
      <c r="A8" t="s">
        <v>33</v>
      </c>
      <c r="B8">
        <f>(Цитаты!B5*-2)+(Цитаты!C5*2)</f>
        <v>0</v>
      </c>
      <c r="E8" t="s">
        <v>64</v>
      </c>
      <c r="F8" t="e">
        <f>IF(AND((Эмоции!$B$6+Эмоции!$C$6)&gt;(Эмоции!$D$6+Эмоции!$E$6),(Коммуникация!B6+Коммуникация!C6)&gt;(Коммуникация!D6+Коммуникация!E6)),"Одержимость","Нет")</f>
        <v>#REF!</v>
      </c>
      <c r="G8" t="e">
        <f>IF(AND(B4&lt;50,Эмоции!B6&gt;Эмоции!C6,Эмоции!B6&gt;Эмоции!D6,Эмоции!B6&gt;Эмоции!E6,Коммуникация!B6&gt;Коммуникация!C6,Коммуникация!B6&gt;Коммуникация!D6,Коммуникация!B6&gt;Коммуникация!E6),"Одержимость","Нет")</f>
        <v>#REF!</v>
      </c>
    </row>
    <row r="9" spans="1:7" x14ac:dyDescent="0.35">
      <c r="A9" t="s">
        <v>37</v>
      </c>
      <c r="B9">
        <f>(Цитаты!B7*1)+(Цитаты!C7*0)</f>
        <v>0</v>
      </c>
      <c r="E9" t="s">
        <v>65</v>
      </c>
      <c r="F9" t="e">
        <f>IF(AND(B4&gt;40,OR(Эмоции!B6&lt;Эмоции!C6,Эмоции!B6&lt;Эмоции!D6,Эмоции!B6&lt;Эмоции!E6),OR(Коммуникация!B6&lt;Коммуникация!C6,Коммуникация!B6&lt;Коммуникация!D6,Коммуникация!B6&lt;Коммуникация!E6)),"Самообман","Нет")</f>
        <v>#REF!</v>
      </c>
      <c r="G9" t="e">
        <f>IF(AND(B4&gt;40,G8="Нет",Коммуникация!C6&gt;49),"Самообман","Нет")</f>
        <v>#REF!</v>
      </c>
    </row>
    <row r="10" spans="1:7" x14ac:dyDescent="0.35">
      <c r="A10" t="s">
        <v>38</v>
      </c>
      <c r="B10">
        <f>(Цитаты!B9*-3)+(Цитаты!C9*1)</f>
        <v>0</v>
      </c>
      <c r="E10" t="s">
        <v>66</v>
      </c>
      <c r="F10" t="e">
        <f>IF(AND(F8="Нет",(Эмоции!D6+Эмоции!C6)&gt;(Эмоции!B6+Эмоции!E6),(Коммуникация!D6+Коммуникация!C6)&gt;(Коммуникация!B6+Коммуникация!E6),Поведение!B26&lt;Поведение!C26,Поведение!C26&gt;Поведение!D26),"Ресурсность","Нет")</f>
        <v>#REF!</v>
      </c>
      <c r="G10" t="e">
        <f>IF(AND(Поведение!G8="Нет",(Эмоции!D6+Эмоции!C6)&gt;(Эмоции!B6+Эмоции!E6),(Коммуникация!D6+Коммуникация!C6)&gt;(Коммуникация!B6+Коммуникация!E6),Поведение!B6&lt;Поведение!C6,Поведение!C6&gt;Поведение!D6,Поведение!B12&lt;Поведение!C12,Поведение!C12&gt;Поведение!D12,Поведение!B18&lt;Поведение!C18,Поведение!C18&gt;Поведение!D18,Поведение!B24&lt;Поведение!C24,Поведение!C24&gt;Поведение!D24),"Ресурсность","Нет")</f>
        <v>#REF!</v>
      </c>
    </row>
    <row r="11" spans="1:7" x14ac:dyDescent="0.35">
      <c r="A11" t="s">
        <v>39</v>
      </c>
      <c r="B11">
        <f>(Цитаты!B11*1)+(Цитаты!C11*-3)</f>
        <v>0</v>
      </c>
      <c r="E11" t="s">
        <v>67</v>
      </c>
      <c r="F11" t="e">
        <f>IF(AND(F8="Нет",F9="Нет",F10="Нет"),"Юродство","Нет")</f>
        <v>#REF!</v>
      </c>
      <c r="G11" t="e">
        <f>IF(AND(G8="Нет",G9="Нет",G10="Нет"),"Юродство","Нет")</f>
        <v>#REF!</v>
      </c>
    </row>
    <row r="12" spans="1:7" x14ac:dyDescent="0.35">
      <c r="A12" t="s">
        <v>40</v>
      </c>
      <c r="B12">
        <f>(Цитаты!B13*-2)+(Цитаты!C13*1)</f>
        <v>0</v>
      </c>
    </row>
    <row r="13" spans="1:7" x14ac:dyDescent="0.35">
      <c r="A13" t="s">
        <v>51</v>
      </c>
      <c r="B13">
        <f>(Цитаты!B15*-1)+(Цитаты!C15*1)</f>
        <v>0</v>
      </c>
    </row>
    <row r="14" spans="1:7" x14ac:dyDescent="0.35">
      <c r="A14" t="s">
        <v>52</v>
      </c>
      <c r="B14">
        <f>(Цитаты!B17*-1)+(Цитаты!C17*1)</f>
        <v>0</v>
      </c>
    </row>
    <row r="15" spans="1:7" x14ac:dyDescent="0.35">
      <c r="A15" t="s">
        <v>53</v>
      </c>
      <c r="B15">
        <f>(Цитаты!B19*1)+(Цитаты!C19*-1)</f>
        <v>0</v>
      </c>
    </row>
    <row r="16" spans="1:7" x14ac:dyDescent="0.35">
      <c r="A16" t="s">
        <v>60</v>
      </c>
      <c r="B16">
        <f>(Цитаты!B21*-1)+(Цитаты!C21*1)</f>
        <v>0</v>
      </c>
    </row>
    <row r="17" spans="1:2" x14ac:dyDescent="0.35">
      <c r="A17" t="s">
        <v>50</v>
      </c>
      <c r="B17">
        <f>B8+B9+B10+B11+B12+B13+B14+B15+B16</f>
        <v>0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"/>
  <sheetViews>
    <sheetView topLeftCell="B1" workbookViewId="0">
      <selection activeCell="C6" sqref="C6"/>
    </sheetView>
  </sheetViews>
  <sheetFormatPr defaultRowHeight="14.5" x14ac:dyDescent="0.35"/>
  <cols>
    <col min="1" max="1" width="15.90625" bestFit="1" customWidth="1"/>
    <col min="2" max="2" width="8.90625" bestFit="1" customWidth="1"/>
    <col min="3" max="3" width="22.90625" bestFit="1" customWidth="1"/>
    <col min="4" max="5" width="7.36328125" bestFit="1" customWidth="1"/>
    <col min="7" max="7" width="8.7265625" bestFit="1" customWidth="1"/>
    <col min="8" max="8" width="23.26953125" bestFit="1" customWidth="1"/>
    <col min="9" max="10" width="7.26953125" bestFit="1" customWidth="1"/>
  </cols>
  <sheetData>
    <row r="1" spans="1:10" x14ac:dyDescent="0.35">
      <c r="B1" t="s">
        <v>8</v>
      </c>
      <c r="C1" t="s">
        <v>68</v>
      </c>
      <c r="D1" t="s">
        <v>9</v>
      </c>
      <c r="E1" t="s">
        <v>10</v>
      </c>
      <c r="G1" t="s">
        <v>8</v>
      </c>
      <c r="H1" t="s">
        <v>68</v>
      </c>
      <c r="I1" t="s">
        <v>9</v>
      </c>
      <c r="J1" t="s">
        <v>10</v>
      </c>
    </row>
    <row r="2" spans="1:10" x14ac:dyDescent="0.35">
      <c r="A2" t="s">
        <v>5</v>
      </c>
      <c r="B2" t="e">
        <f>SUM(#REF!,#REF!,#REF!)</f>
        <v>#REF!</v>
      </c>
      <c r="C2" t="e">
        <f>SUM(#REF!,#REF!,#REF!)</f>
        <v>#REF!</v>
      </c>
      <c r="D2" t="e">
        <f>SUM(#REF!,#REF!)</f>
        <v>#REF!</v>
      </c>
      <c r="E2" t="e">
        <f>SUM(#REF!)</f>
        <v>#REF!</v>
      </c>
      <c r="G2" s="2" t="e">
        <f>B2/3</f>
        <v>#REF!</v>
      </c>
      <c r="H2" s="2" t="e">
        <f>C2/3</f>
        <v>#REF!</v>
      </c>
      <c r="I2" s="2" t="e">
        <f>D2/3</f>
        <v>#REF!</v>
      </c>
      <c r="J2" s="2" t="e">
        <f>E2/1</f>
        <v>#REF!</v>
      </c>
    </row>
    <row r="3" spans="1:10" x14ac:dyDescent="0.35">
      <c r="A3" t="s">
        <v>6</v>
      </c>
      <c r="B3" t="e">
        <f>SUM(#REF!,#REF!,#REF!)</f>
        <v>#REF!</v>
      </c>
      <c r="C3" t="e">
        <f>SUM(#REF!,#REF!)</f>
        <v>#REF!</v>
      </c>
      <c r="D3" t="e">
        <f>SUM(#REF!,#REF!)</f>
        <v>#REF!</v>
      </c>
      <c r="E3" t="e">
        <f>SUM(#REF!,#REF!)</f>
        <v>#REF!</v>
      </c>
      <c r="G3" s="2" t="e">
        <f>B3/3</f>
        <v>#REF!</v>
      </c>
      <c r="H3" s="2" t="e">
        <f>C3/2</f>
        <v>#REF!</v>
      </c>
      <c r="I3" s="2" t="e">
        <f>D3/2</f>
        <v>#REF!</v>
      </c>
      <c r="J3" s="2" t="e">
        <f>E3/2</f>
        <v>#REF!</v>
      </c>
    </row>
    <row r="4" spans="1:10" x14ac:dyDescent="0.35">
      <c r="A4" t="s">
        <v>7</v>
      </c>
      <c r="B4" t="e">
        <f>SUM(#REF!,#REF!,#REF!)</f>
        <v>#REF!</v>
      </c>
      <c r="C4" t="e">
        <f>SUM(#REF!,#REF!,#REF!)</f>
        <v>#REF!</v>
      </c>
      <c r="D4" t="e">
        <f>SUM(#REF!,#REF!)</f>
        <v>#REF!</v>
      </c>
      <c r="E4" t="e">
        <f>SUM(#REF!,#REF!,#REF!,#REF!)</f>
        <v>#REF!</v>
      </c>
      <c r="G4" s="2" t="e">
        <f>B4/3</f>
        <v>#REF!</v>
      </c>
      <c r="H4" s="2" t="e">
        <f>C4/3</f>
        <v>#REF!</v>
      </c>
      <c r="I4" s="2" t="e">
        <f>D4/2</f>
        <v>#REF!</v>
      </c>
      <c r="J4" s="2" t="e">
        <f>E4/4</f>
        <v>#REF!</v>
      </c>
    </row>
    <row r="5" spans="1:10" x14ac:dyDescent="0.35">
      <c r="B5" t="e">
        <f>SUM(B2:B4)</f>
        <v>#REF!</v>
      </c>
      <c r="C5" t="e">
        <f>SUM(C2:C4)</f>
        <v>#REF!</v>
      </c>
      <c r="D5" t="e">
        <f>SUM(D2:D4)</f>
        <v>#REF!</v>
      </c>
      <c r="E5" t="e">
        <f>SUM(E2:E4)</f>
        <v>#REF!</v>
      </c>
    </row>
    <row r="6" spans="1:10" x14ac:dyDescent="0.35">
      <c r="B6" s="1" t="e">
        <f>(B5*100)/9</f>
        <v>#REF!</v>
      </c>
      <c r="C6" s="1" t="e">
        <f>(C5*100)/8</f>
        <v>#REF!</v>
      </c>
      <c r="D6" s="1" t="e">
        <f>(D5*100)/7</f>
        <v>#REF!</v>
      </c>
      <c r="E6" s="1" t="e">
        <f>(E5*100)/7</f>
        <v>#REF!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6"/>
  <sheetViews>
    <sheetView workbookViewId="0">
      <selection activeCell="G8" sqref="G8"/>
    </sheetView>
  </sheetViews>
  <sheetFormatPr defaultRowHeight="14.5" x14ac:dyDescent="0.35"/>
  <cols>
    <col min="1" max="1" width="15.90625" bestFit="1" customWidth="1"/>
    <col min="2" max="2" width="14.81640625" bestFit="1" customWidth="1"/>
    <col min="3" max="4" width="16.26953125" bestFit="1" customWidth="1"/>
    <col min="6" max="6" width="14.81640625" bestFit="1" customWidth="1"/>
    <col min="7" max="8" width="16.26953125" bestFit="1" customWidth="1"/>
  </cols>
  <sheetData>
    <row r="1" spans="1:8" x14ac:dyDescent="0.35">
      <c r="A1" t="s">
        <v>0</v>
      </c>
      <c r="B1" t="s">
        <v>12</v>
      </c>
      <c r="C1" t="s">
        <v>13</v>
      </c>
      <c r="D1" t="s">
        <v>14</v>
      </c>
      <c r="F1" t="s">
        <v>12</v>
      </c>
      <c r="G1" t="s">
        <v>13</v>
      </c>
      <c r="H1" t="s">
        <v>14</v>
      </c>
    </row>
    <row r="2" spans="1:8" x14ac:dyDescent="0.35">
      <c r="A2" t="s">
        <v>5</v>
      </c>
      <c r="B2" t="e">
        <f>SUM(#REF!,#REF!)</f>
        <v>#REF!</v>
      </c>
      <c r="C2" t="e">
        <f>SUM(#REF!,#REF!)</f>
        <v>#REF!</v>
      </c>
      <c r="D2" t="e">
        <f>SUM(#REF!,#REF!,#REF!)</f>
        <v>#REF!</v>
      </c>
      <c r="F2" s="2" t="e">
        <f>B2/2</f>
        <v>#REF!</v>
      </c>
      <c r="G2" s="2" t="e">
        <f>C2/2</f>
        <v>#REF!</v>
      </c>
      <c r="H2" s="2" t="e">
        <f>D2/3</f>
        <v>#REF!</v>
      </c>
    </row>
    <row r="3" spans="1:8" x14ac:dyDescent="0.35">
      <c r="A3" t="s">
        <v>6</v>
      </c>
      <c r="B3" t="e">
        <f>SUM(#REF!,#REF!,#REF!,#REF!,#REF!)</f>
        <v>#REF!</v>
      </c>
      <c r="C3" t="e">
        <f>SUM(#REF!)</f>
        <v>#REF!</v>
      </c>
      <c r="D3" t="e">
        <f>SUM(#REF!,#REF!,#REF!,#REF!)</f>
        <v>#REF!</v>
      </c>
      <c r="F3" s="2" t="e">
        <f>B3/5</f>
        <v>#REF!</v>
      </c>
      <c r="G3" s="2" t="e">
        <f>C3/1</f>
        <v>#REF!</v>
      </c>
      <c r="H3" s="2" t="e">
        <f>D3/4</f>
        <v>#REF!</v>
      </c>
    </row>
    <row r="4" spans="1:8" x14ac:dyDescent="0.35">
      <c r="A4" t="s">
        <v>7</v>
      </c>
      <c r="B4" t="e">
        <f>SUM(#REF!,#REF!,#REF!,#REF!,#REF!,#REF!,#REF!,#REF!)</f>
        <v>#REF!</v>
      </c>
      <c r="C4" t="e">
        <f>SUM(#REF!,#REF!,#REF!,#REF!,#REF!)</f>
        <v>#REF!</v>
      </c>
      <c r="D4" t="e">
        <f>SUM(#REF!,#REF!,#REF!,#REF!,#REF!)</f>
        <v>#REF!</v>
      </c>
      <c r="F4" s="2" t="e">
        <f>B4/7</f>
        <v>#REF!</v>
      </c>
      <c r="G4" s="2" t="e">
        <f>C4/5</f>
        <v>#REF!</v>
      </c>
      <c r="H4" s="2" t="e">
        <f>D4/5</f>
        <v>#REF!</v>
      </c>
    </row>
    <row r="5" spans="1:8" x14ac:dyDescent="0.35">
      <c r="B5" t="e">
        <f>SUM(B2:B4)</f>
        <v>#REF!</v>
      </c>
      <c r="C5" t="e">
        <f>SUM(C2:C4)</f>
        <v>#REF!</v>
      </c>
      <c r="D5" t="e">
        <f>SUM(D2:D4)</f>
        <v>#REF!</v>
      </c>
    </row>
    <row r="6" spans="1:8" x14ac:dyDescent="0.35">
      <c r="B6" s="1" t="e">
        <f>(B5*100)/15</f>
        <v>#REF!</v>
      </c>
      <c r="C6" s="1" t="e">
        <f>(C5*100)/8</f>
        <v>#REF!</v>
      </c>
      <c r="D6" s="1" t="e">
        <f>(D5*100)/12</f>
        <v>#REF!</v>
      </c>
    </row>
    <row r="7" spans="1:8" x14ac:dyDescent="0.35">
      <c r="A7" t="s">
        <v>11</v>
      </c>
      <c r="B7" t="s">
        <v>15</v>
      </c>
      <c r="C7" t="s">
        <v>69</v>
      </c>
      <c r="D7" t="s">
        <v>16</v>
      </c>
      <c r="F7" t="s">
        <v>15</v>
      </c>
      <c r="G7" t="s">
        <v>69</v>
      </c>
      <c r="H7" t="s">
        <v>16</v>
      </c>
    </row>
    <row r="8" spans="1:8" x14ac:dyDescent="0.35">
      <c r="A8" t="s">
        <v>5</v>
      </c>
      <c r="B8" t="e">
        <f>SUM(#REF!,#REF!)</f>
        <v>#REF!</v>
      </c>
      <c r="C8" t="e">
        <f>SUM(#REF!,#REF!)</f>
        <v>#REF!</v>
      </c>
      <c r="D8" t="e">
        <f>SUM(#REF!,#REF!,#REF!)</f>
        <v>#REF!</v>
      </c>
      <c r="F8" s="2" t="e">
        <f>B8/2</f>
        <v>#REF!</v>
      </c>
      <c r="G8" s="2" t="e">
        <f>C8/2</f>
        <v>#REF!</v>
      </c>
      <c r="H8" s="2" t="e">
        <f>D8/3</f>
        <v>#REF!</v>
      </c>
    </row>
    <row r="9" spans="1:8" x14ac:dyDescent="0.35">
      <c r="A9" t="s">
        <v>6</v>
      </c>
      <c r="B9" t="e">
        <f>SUM(#REF!,#REF!,#REF!,#REF!,#REF!)</f>
        <v>#REF!</v>
      </c>
      <c r="C9" t="e">
        <f>SUM(#REF!,#REF!,#REF!,#REF!)</f>
        <v>#REF!</v>
      </c>
      <c r="D9" t="e">
        <f>SUM(#REF!,#REF!,#REF!,#REF!)</f>
        <v>#REF!</v>
      </c>
      <c r="F9" s="2" t="e">
        <f>B9/5</f>
        <v>#REF!</v>
      </c>
      <c r="G9" s="2" t="e">
        <f>C9/4</f>
        <v>#REF!</v>
      </c>
      <c r="H9" s="2" t="e">
        <f>D9/4</f>
        <v>#REF!</v>
      </c>
    </row>
    <row r="10" spans="1:8" x14ac:dyDescent="0.35">
      <c r="A10" t="s">
        <v>7</v>
      </c>
      <c r="B10" t="e">
        <f>SUM(#REF!,#REF!,#REF!,#REF!,#REF!,#REF!)</f>
        <v>#REF!</v>
      </c>
      <c r="C10" t="e">
        <f>SUM(#REF!,#REF!)</f>
        <v>#REF!</v>
      </c>
      <c r="D10" t="e">
        <f>SUM(#REF!,#REF!,#REF!)</f>
        <v>#REF!</v>
      </c>
      <c r="F10" s="2" t="e">
        <f>B10/6</f>
        <v>#REF!</v>
      </c>
      <c r="G10" s="2" t="e">
        <f>C10/2</f>
        <v>#REF!</v>
      </c>
      <c r="H10" s="2" t="e">
        <f>D10/3</f>
        <v>#REF!</v>
      </c>
    </row>
    <row r="11" spans="1:8" x14ac:dyDescent="0.35">
      <c r="B11" t="e">
        <f>SUM(B8:B10)</f>
        <v>#REF!</v>
      </c>
      <c r="C11" t="e">
        <f>SUM(C8:C10)</f>
        <v>#REF!</v>
      </c>
      <c r="D11" t="e">
        <f>SUM(D8:D10)</f>
        <v>#REF!</v>
      </c>
    </row>
    <row r="12" spans="1:8" x14ac:dyDescent="0.35">
      <c r="B12" s="1" t="e">
        <f>(B11*100)/13</f>
        <v>#REF!</v>
      </c>
      <c r="C12" s="1" t="e">
        <f>(C11*100)/8</f>
        <v>#REF!</v>
      </c>
      <c r="D12" s="1" t="e">
        <f>(D11*100)/10</f>
        <v>#REF!</v>
      </c>
    </row>
    <row r="13" spans="1:8" x14ac:dyDescent="0.35">
      <c r="A13" t="s">
        <v>1</v>
      </c>
      <c r="B13" t="s">
        <v>17</v>
      </c>
      <c r="C13" t="s">
        <v>18</v>
      </c>
      <c r="D13" t="s">
        <v>19</v>
      </c>
      <c r="F13" t="s">
        <v>17</v>
      </c>
      <c r="G13" t="s">
        <v>18</v>
      </c>
      <c r="H13" t="s">
        <v>19</v>
      </c>
    </row>
    <row r="14" spans="1:8" x14ac:dyDescent="0.35">
      <c r="A14" t="s">
        <v>5</v>
      </c>
      <c r="B14" t="e">
        <f>SUM(#REF!,#REF!,#REF!)</f>
        <v>#REF!</v>
      </c>
      <c r="C14" t="e">
        <f>SUM(#REF!,#REF!,#REF!)</f>
        <v>#REF!</v>
      </c>
      <c r="D14" t="e">
        <f>SUM(#REF!,#REF!)</f>
        <v>#REF!</v>
      </c>
      <c r="F14" s="2" t="e">
        <f>B14/3</f>
        <v>#REF!</v>
      </c>
      <c r="G14" s="2" t="e">
        <f>C14/3</f>
        <v>#REF!</v>
      </c>
      <c r="H14" s="2" t="e">
        <f>D14/2</f>
        <v>#REF!</v>
      </c>
    </row>
    <row r="15" spans="1:8" x14ac:dyDescent="0.35">
      <c r="A15" t="s">
        <v>6</v>
      </c>
      <c r="B15" t="e">
        <f>SUM(#REF!+#REF!)</f>
        <v>#REF!</v>
      </c>
      <c r="C15" t="e">
        <f>SUM(#REF!,#REF!)</f>
        <v>#REF!</v>
      </c>
      <c r="D15" t="e">
        <f>SUM(#REF!,#REF!,#REF!)</f>
        <v>#REF!</v>
      </c>
      <c r="F15" s="2" t="e">
        <f>B15/2</f>
        <v>#REF!</v>
      </c>
      <c r="G15" s="2" t="e">
        <f>C15/2</f>
        <v>#REF!</v>
      </c>
      <c r="H15" s="2" t="e">
        <f>D15/3</f>
        <v>#REF!</v>
      </c>
    </row>
    <row r="16" spans="1:8" x14ac:dyDescent="0.35">
      <c r="A16" t="s">
        <v>7</v>
      </c>
      <c r="B16" t="e">
        <f>SUM(#REF!,#REF!,#REF!,#REF!,#REF!,#REF!)</f>
        <v>#REF!</v>
      </c>
      <c r="C16" t="e">
        <f>SUM(#REF!,#REF!)</f>
        <v>#REF!</v>
      </c>
      <c r="D16" t="e">
        <f>SUM(#REF!,#REF!,#REF!,#REF!,#REF!,#REF!,#REF!,#REF!)</f>
        <v>#REF!</v>
      </c>
      <c r="F16" s="2" t="e">
        <f>B16/7</f>
        <v>#REF!</v>
      </c>
      <c r="G16" s="2" t="e">
        <f>C16/2</f>
        <v>#REF!</v>
      </c>
      <c r="H16" s="2" t="e">
        <f>D16/9</f>
        <v>#REF!</v>
      </c>
    </row>
    <row r="17" spans="1:8" x14ac:dyDescent="0.35">
      <c r="B17" t="e">
        <f>SUM(B14:B16)</f>
        <v>#REF!</v>
      </c>
      <c r="C17" t="e">
        <f>SUM(C14:C16)</f>
        <v>#REF!</v>
      </c>
      <c r="D17" t="e">
        <f>SUM(D14:D16)</f>
        <v>#REF!</v>
      </c>
    </row>
    <row r="18" spans="1:8" x14ac:dyDescent="0.35">
      <c r="B18" s="1" t="e">
        <f>(B17*100)/12</f>
        <v>#REF!</v>
      </c>
      <c r="C18" s="1" t="e">
        <f>(C17*100)/7</f>
        <v>#REF!</v>
      </c>
      <c r="D18" s="1" t="e">
        <f>(D17*100)/14</f>
        <v>#REF!</v>
      </c>
    </row>
    <row r="19" spans="1:8" x14ac:dyDescent="0.35">
      <c r="A19" t="s">
        <v>2</v>
      </c>
      <c r="B19" t="s">
        <v>20</v>
      </c>
      <c r="C19" t="s">
        <v>21</v>
      </c>
      <c r="D19" t="s">
        <v>22</v>
      </c>
      <c r="F19" t="s">
        <v>20</v>
      </c>
      <c r="G19" t="s">
        <v>21</v>
      </c>
      <c r="H19" t="s">
        <v>22</v>
      </c>
    </row>
    <row r="20" spans="1:8" x14ac:dyDescent="0.35">
      <c r="A20" t="s">
        <v>5</v>
      </c>
      <c r="B20" t="e">
        <f>SUM(#REF!,#REF!)</f>
        <v>#REF!</v>
      </c>
      <c r="C20" t="e">
        <f>SUM(#REF!,#REF!)</f>
        <v>#REF!</v>
      </c>
      <c r="D20" t="e">
        <f>SUM(#REF!)</f>
        <v>#REF!</v>
      </c>
      <c r="F20" s="2" t="e">
        <f>B20/2</f>
        <v>#REF!</v>
      </c>
      <c r="G20" s="2" t="e">
        <f>C20/2</f>
        <v>#REF!</v>
      </c>
      <c r="H20" s="2" t="e">
        <f>D20/1</f>
        <v>#REF!</v>
      </c>
    </row>
    <row r="21" spans="1:8" x14ac:dyDescent="0.35">
      <c r="A21" t="s">
        <v>6</v>
      </c>
      <c r="B21" t="e">
        <f>SUM(#REF!,#REF!,#REF!,#REF!,#REF!)</f>
        <v>#REF!</v>
      </c>
      <c r="C21" t="e">
        <f>SUM(#REF!)</f>
        <v>#REF!</v>
      </c>
      <c r="D21" t="e">
        <f>SUM(#REF!,#REF!)</f>
        <v>#REF!</v>
      </c>
      <c r="F21" s="2" t="e">
        <f>B21/5</f>
        <v>#REF!</v>
      </c>
      <c r="G21" s="2" t="e">
        <f>C21/1</f>
        <v>#REF!</v>
      </c>
      <c r="H21" s="2" t="e">
        <f>D21/2</f>
        <v>#REF!</v>
      </c>
    </row>
    <row r="22" spans="1:8" x14ac:dyDescent="0.35">
      <c r="A22" t="s">
        <v>7</v>
      </c>
      <c r="B22" t="e">
        <f>SUM(#REF!,#REF!)</f>
        <v>#REF!</v>
      </c>
      <c r="C22" t="e">
        <f>SUM(#REF!,#REF!,#REF!)</f>
        <v>#REF!</v>
      </c>
      <c r="D22" t="e">
        <f>SUM(#REF!,#REF!,#REF!)</f>
        <v>#REF!</v>
      </c>
      <c r="F22" s="2" t="e">
        <f>B22/3</f>
        <v>#REF!</v>
      </c>
      <c r="G22" s="2" t="e">
        <f>C22/3</f>
        <v>#REF!</v>
      </c>
      <c r="H22" s="2" t="e">
        <f>D22/2</f>
        <v>#REF!</v>
      </c>
    </row>
    <row r="23" spans="1:8" x14ac:dyDescent="0.35">
      <c r="B23" t="e">
        <f>SUM(B20:B22)</f>
        <v>#REF!</v>
      </c>
      <c r="C23" t="e">
        <f>SUM(C20:C22)</f>
        <v>#REF!</v>
      </c>
      <c r="D23" t="e">
        <f>SUM(D20:D22)</f>
        <v>#REF!</v>
      </c>
    </row>
    <row r="24" spans="1:8" x14ac:dyDescent="0.35">
      <c r="B24" t="e">
        <f>(B23*100)/9</f>
        <v>#REF!</v>
      </c>
      <c r="C24" s="1" t="e">
        <f>(C23*100)/6</f>
        <v>#REF!</v>
      </c>
      <c r="D24" t="e">
        <f>(D23*100)/6</f>
        <v>#REF!</v>
      </c>
    </row>
    <row r="26" spans="1:8" x14ac:dyDescent="0.35">
      <c r="B26" s="1" t="e">
        <f>B6+B12+B18+B24</f>
        <v>#REF!</v>
      </c>
      <c r="C26" s="1" t="e">
        <f>C12+C18+C24</f>
        <v>#REF!</v>
      </c>
      <c r="D26" s="1" t="e">
        <f>D6+D12+D18+D24</f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A7" workbookViewId="0">
      <selection activeCell="T11" sqref="T1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E21" sqref="E2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="85" zoomScaleNormal="85" workbookViewId="0">
      <selection activeCell="S27" sqref="S27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Цитаты</vt:lpstr>
      <vt:lpstr>Результаты</vt:lpstr>
      <vt:lpstr>Эмоции</vt:lpstr>
      <vt:lpstr>СЖ и Инферно</vt:lpstr>
      <vt:lpstr>Коммуникация</vt:lpstr>
      <vt:lpstr>Поведение</vt:lpstr>
      <vt:lpstr>Поведение шкалы</vt:lpstr>
      <vt:lpstr>Поведение1</vt:lpstr>
      <vt:lpstr>Поведение2</vt:lpstr>
      <vt:lpstr>Поведение3</vt:lpstr>
      <vt:lpstr>Поведение4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2020-04-16T18:27:21Z</dcterms:modified>
</cp:coreProperties>
</file>